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S-AXBP-L\"/>
    </mc:Choice>
  </mc:AlternateContent>
  <xr:revisionPtr revIDLastSave="0" documentId="13_ncr:48009_{A9B93DD9-0A78-4D20-9699-951B268B2A2C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6" r:id="rId1"/>
    <sheet name="MegaCalc" sheetId="1" r:id="rId2"/>
    <sheet name="Equations" sheetId="7" r:id="rId3"/>
  </sheets>
  <definedNames>
    <definedName name="Absorbance">MegaCalc!$H$12:$H$31</definedName>
    <definedName name="Blank">MegaCalc!$F$8</definedName>
    <definedName name="Contact_us" localSheetId="2">Equations!#REF!</definedName>
    <definedName name="Contact_us">Instructions!$D$49</definedName>
    <definedName name="Dilution">MegaCalc!$P$12:$P$31</definedName>
    <definedName name="Extract_vol">MegaCalc!$O$12:$O$31</definedName>
    <definedName name="Instructions" localSheetId="2">Equations!$A$2</definedName>
    <definedName name="Instructions">Instructions!$A$2</definedName>
    <definedName name="mU_assay">MegaCalc!$M$12:$M$31</definedName>
    <definedName name="Number_1">MegaCalc!$J$12:$J$31</definedName>
    <definedName name="Number_2">MegaCalc!$K$12:$K$31</definedName>
    <definedName name="Number_3">MegaCalc!$L$12:$L$31</definedName>
    <definedName name="_xlnm.Print_Area" localSheetId="2">Equations!$B$2:$K$6</definedName>
    <definedName name="_xlnm.Print_Area" localSheetId="0">Instructions!$B$2:$P$51</definedName>
    <definedName name="_xlnm.Print_Area" localSheetId="1">MegaCalc!$C$2:$S$31</definedName>
    <definedName name="_xlnm.Print_Titles" localSheetId="1">MegaCalc!$9:$10</definedName>
    <definedName name="Sample_1">MegaCalc!$F$12:$F$31</definedName>
    <definedName name="Sample_2">MegaCalc!$G$12:$G$31</definedName>
    <definedName name="Units_g_mL">MegaCalc!$Q$12:$Q$31</definedName>
    <definedName name="use_mega_calculator">MegaCalc!$B$1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3" i="1" l="1"/>
  <c r="R13" i="1" s="1"/>
  <c r="N14" i="1"/>
  <c r="R14" i="1"/>
  <c r="N15" i="1"/>
  <c r="R15" i="1" s="1"/>
  <c r="N16" i="1"/>
  <c r="R16" i="1"/>
  <c r="N17" i="1"/>
  <c r="R17" i="1" s="1"/>
  <c r="N18" i="1"/>
  <c r="R18" i="1"/>
  <c r="N19" i="1"/>
  <c r="R19" i="1" s="1"/>
  <c r="N20" i="1"/>
  <c r="R20" i="1"/>
  <c r="N21" i="1"/>
  <c r="R21" i="1" s="1"/>
  <c r="N22" i="1"/>
  <c r="R22" i="1"/>
  <c r="N23" i="1"/>
  <c r="R23" i="1" s="1"/>
  <c r="N24" i="1"/>
  <c r="R24" i="1"/>
  <c r="N25" i="1"/>
  <c r="R25" i="1" s="1"/>
  <c r="N26" i="1"/>
  <c r="R26" i="1"/>
  <c r="N27" i="1"/>
  <c r="R27" i="1" s="1"/>
  <c r="N28" i="1"/>
  <c r="R28" i="1"/>
  <c r="N29" i="1"/>
  <c r="R29" i="1" s="1"/>
  <c r="N30" i="1"/>
  <c r="R30" i="1"/>
  <c r="N31" i="1"/>
  <c r="R31" i="1" s="1"/>
  <c r="H12" i="1"/>
  <c r="J12" i="1"/>
  <c r="M12" i="1" s="1"/>
  <c r="Q12" i="1" s="1"/>
  <c r="K12" i="1"/>
  <c r="L12" i="1"/>
  <c r="N12" i="1"/>
  <c r="R12" i="1" s="1"/>
  <c r="N6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I13" i="1"/>
  <c r="J13" i="1"/>
  <c r="M13" i="1" s="1"/>
  <c r="Q13" i="1" s="1"/>
  <c r="K13" i="1"/>
  <c r="L13" i="1"/>
  <c r="I14" i="1"/>
  <c r="J14" i="1"/>
  <c r="M14" i="1"/>
  <c r="Q14" i="1"/>
  <c r="K14" i="1"/>
  <c r="L14" i="1"/>
  <c r="I15" i="1"/>
  <c r="J15" i="1"/>
  <c r="M15" i="1" s="1"/>
  <c r="Q15" i="1" s="1"/>
  <c r="K15" i="1"/>
  <c r="L15" i="1"/>
  <c r="I16" i="1"/>
  <c r="J16" i="1"/>
  <c r="M16" i="1"/>
  <c r="Q16" i="1"/>
  <c r="K16" i="1"/>
  <c r="L16" i="1"/>
  <c r="I17" i="1"/>
  <c r="J17" i="1"/>
  <c r="M17" i="1" s="1"/>
  <c r="Q17" i="1" s="1"/>
  <c r="K17" i="1"/>
  <c r="L17" i="1"/>
  <c r="I18" i="1"/>
  <c r="J18" i="1"/>
  <c r="M18" i="1"/>
  <c r="Q18" i="1"/>
  <c r="K18" i="1"/>
  <c r="L18" i="1"/>
  <c r="I19" i="1"/>
  <c r="J19" i="1"/>
  <c r="M19" i="1" s="1"/>
  <c r="Q19" i="1" s="1"/>
  <c r="K19" i="1"/>
  <c r="L19" i="1"/>
  <c r="I20" i="1"/>
  <c r="J20" i="1"/>
  <c r="M20" i="1"/>
  <c r="Q20" i="1"/>
  <c r="K20" i="1"/>
  <c r="L20" i="1"/>
  <c r="I21" i="1"/>
  <c r="J21" i="1"/>
  <c r="M21" i="1" s="1"/>
  <c r="Q21" i="1" s="1"/>
  <c r="K21" i="1"/>
  <c r="L21" i="1"/>
  <c r="I22" i="1"/>
  <c r="J22" i="1"/>
  <c r="M22" i="1"/>
  <c r="Q22" i="1"/>
  <c r="K22" i="1"/>
  <c r="L22" i="1"/>
  <c r="I23" i="1"/>
  <c r="J23" i="1"/>
  <c r="M23" i="1" s="1"/>
  <c r="Q23" i="1" s="1"/>
  <c r="K23" i="1"/>
  <c r="L23" i="1"/>
  <c r="I24" i="1"/>
  <c r="J24" i="1"/>
  <c r="M24" i="1"/>
  <c r="Q24" i="1"/>
  <c r="K24" i="1"/>
  <c r="L24" i="1"/>
  <c r="I25" i="1"/>
  <c r="J25" i="1"/>
  <c r="M25" i="1" s="1"/>
  <c r="Q25" i="1" s="1"/>
  <c r="K25" i="1"/>
  <c r="L25" i="1"/>
  <c r="I26" i="1"/>
  <c r="J26" i="1"/>
  <c r="M26" i="1"/>
  <c r="Q26" i="1"/>
  <c r="K26" i="1"/>
  <c r="L26" i="1"/>
  <c r="I27" i="1"/>
  <c r="J27" i="1"/>
  <c r="M27" i="1" s="1"/>
  <c r="Q27" i="1" s="1"/>
  <c r="K27" i="1"/>
  <c r="L27" i="1"/>
  <c r="I28" i="1"/>
  <c r="J28" i="1"/>
  <c r="M28" i="1"/>
  <c r="Q28" i="1"/>
  <c r="K28" i="1"/>
  <c r="L28" i="1"/>
  <c r="I29" i="1"/>
  <c r="J29" i="1"/>
  <c r="M29" i="1" s="1"/>
  <c r="Q29" i="1" s="1"/>
  <c r="K29" i="1"/>
  <c r="L29" i="1"/>
  <c r="I30" i="1"/>
  <c r="J30" i="1"/>
  <c r="M30" i="1"/>
  <c r="Q30" i="1"/>
  <c r="K30" i="1"/>
  <c r="L30" i="1"/>
  <c r="I31" i="1"/>
  <c r="J31" i="1"/>
  <c r="M31" i="1" s="1"/>
  <c r="Q31" i="1" s="1"/>
  <c r="K31" i="1"/>
  <c r="L31" i="1"/>
  <c r="I12" i="1"/>
  <c r="A7" i="1"/>
  <c r="A8" i="1"/>
  <c r="A6" i="1"/>
</calcChain>
</file>

<file path=xl/comments1.xml><?xml version="1.0" encoding="utf-8"?>
<comments xmlns="http://schemas.openxmlformats.org/spreadsheetml/2006/main">
  <authors>
    <author>User</author>
  </authors>
  <commentList>
    <comment ref="E17" authorId="0" shapeId="0">
      <text>
        <r>
          <rPr>
            <sz val="8"/>
            <color indexed="81"/>
            <rFont val="Tahoma"/>
            <family val="2"/>
          </rPr>
          <t>Click on cell to choose source from drop-down list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6" authorId="0" shapeId="0">
      <text>
        <r>
          <rPr>
            <sz val="8"/>
            <color indexed="81"/>
            <rFont val="Tahoma"/>
            <family val="2"/>
          </rPr>
          <t>Click on cell to choose source from drop-down list</t>
        </r>
      </text>
    </comment>
  </commentList>
</comments>
</file>

<file path=xl/sharedStrings.xml><?xml version="1.0" encoding="utf-8"?>
<sst xmlns="http://schemas.openxmlformats.org/spreadsheetml/2006/main" count="62" uniqueCount="46">
  <si>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</si>
  <si>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</si>
  <si>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</si>
  <si>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</si>
  <si>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</si>
  <si>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</si>
  <si>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</si>
  <si>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</si>
  <si>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</si>
  <si>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</si>
  <si>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</si>
  <si>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</si>
  <si>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</si>
  <si>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</si>
  <si>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</si>
  <si>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</si>
  <si>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Source of Xylanase</t>
  </si>
  <si>
    <t>Blank Absorbance</t>
  </si>
  <si>
    <t>Humicola insolens</t>
  </si>
  <si>
    <t>Trichoderma longibrachiatum; pI 9.0</t>
  </si>
  <si>
    <t>Aspergillus niger</t>
  </si>
  <si>
    <t>Absorbance values at 590 nm</t>
  </si>
  <si>
    <t>Average sample absorbance minus blank absorbance</t>
  </si>
  <si>
    <t>Equation</t>
  </si>
  <si>
    <t>Xylanase mU/assay (i.e. per 0.5 mL)</t>
  </si>
  <si>
    <t>Xylanase (U/mL or U/g of original preparation)</t>
  </si>
  <si>
    <t>Results</t>
  </si>
  <si>
    <t>Source</t>
  </si>
  <si>
    <t>Choice</t>
  </si>
  <si>
    <t>Number 1</t>
  </si>
  <si>
    <t>Number 2</t>
  </si>
  <si>
    <t>Number 3</t>
  </si>
  <si>
    <t>Number_1</t>
  </si>
  <si>
    <t>Number_2</t>
  </si>
  <si>
    <t>Number_3</t>
  </si>
  <si>
    <t>= 97.7 x Absorbance_Squared + 178 x Absorbance + 3.1</t>
  </si>
  <si>
    <t>= 82.4 x Absorbance_Squared + 166 x Absorbance + 7.7</t>
  </si>
  <si>
    <t>= 66.6 x Absorbance_Squared + 105 x Absorbance + 3.9</t>
  </si>
  <si>
    <t>Extraction volume 
(mL/g or mL/mL)</t>
  </si>
  <si>
    <t>Further dilution 
(-fold)</t>
  </si>
  <si>
    <t>Xylanase mU/assay 
(i.e. per 0.5 mL)</t>
  </si>
  <si>
    <t>Average sample minus blank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</si>
  <si>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from raw absorbance data. The equations used here apply to Azo-Xylan (Birchwood) Lot. 30601.</t>
    </r>
  </si>
  <si>
    <t>Megazyme Knowledge Base</t>
  </si>
  <si>
    <t>Customer Support</t>
  </si>
  <si>
    <t>S-AXBP/L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</si>
</sst>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8" formatCode="0.0"/>
  </numFmts>
  <fonts count="20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  <font>
      <b/>
      <sz val="10"/>
      <color indexed="63"/>
      <name val="Gill Sans MT"/>
      <family val="2"/>
    </font>
    <font>
      <sz val="10"/>
      <color indexed="63"/>
      <name val="Gill Sans MT"/>
      <family val="2"/>
    </font>
    <font>
      <i/>
      <sz val="10"/>
      <color indexed="63"/>
      <name val="Gill Sans MT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1" fillId="0" borderId="0" xfId="0" applyFont="1" applyBorder="1" applyProtection="1"/>
    <xf numFmtId="182" fontId="1" fillId="3" borderId="0" xfId="0" applyNumberFormat="1" applyFont="1" applyFill="1" applyBorder="1" applyAlignment="1" applyProtection="1">
      <alignment horizontal="left"/>
    </xf>
    <xf numFmtId="182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6" fillId="3" borderId="0" xfId="0" applyFont="1" applyFill="1" applyBorder="1" applyAlignment="1" applyProtection="1">
      <alignment horizontal="left" vertical="top"/>
    </xf>
    <xf numFmtId="182" fontId="7" fillId="3" borderId="0" xfId="0" applyNumberFormat="1" applyFont="1" applyFill="1" applyBorder="1" applyAlignment="1" applyProtection="1">
      <alignment horizontal="right"/>
    </xf>
    <xf numFmtId="0" fontId="7" fillId="3" borderId="0" xfId="0" applyFont="1" applyFill="1" applyBorder="1" applyProtection="1"/>
    <xf numFmtId="0" fontId="7" fillId="3" borderId="0" xfId="0" applyFont="1" applyFill="1" applyBorder="1" applyAlignment="1" applyProtection="1">
      <alignment wrapText="1"/>
    </xf>
    <xf numFmtId="0" fontId="7" fillId="3" borderId="0" xfId="0" applyFont="1" applyFill="1" applyAlignment="1" applyProtection="1">
      <alignment wrapText="1"/>
    </xf>
    <xf numFmtId="0" fontId="7" fillId="3" borderId="0" xfId="0" applyFont="1" applyFill="1" applyAlignment="1" applyProtection="1"/>
    <xf numFmtId="0" fontId="12" fillId="0" borderId="0" xfId="0" applyFont="1" applyAlignment="1" applyProtection="1"/>
    <xf numFmtId="0" fontId="7" fillId="3" borderId="0" xfId="0" applyFont="1" applyFill="1" applyProtection="1"/>
    <xf numFmtId="0" fontId="3" fillId="3" borderId="0" xfId="1" applyFill="1" applyAlignment="1" applyProtection="1">
      <alignment horizontal="right" vertical="top" wrapText="1"/>
    </xf>
    <xf numFmtId="0" fontId="2" fillId="3" borderId="0" xfId="0" applyFont="1" applyFill="1" applyBorder="1" applyProtection="1"/>
    <xf numFmtId="182" fontId="1" fillId="4" borderId="1" xfId="0" applyNumberFormat="1" applyFont="1" applyFill="1" applyBorder="1" applyProtection="1"/>
    <xf numFmtId="0" fontId="10" fillId="3" borderId="0" xfId="0" applyFont="1" applyFill="1" applyBorder="1" applyAlignment="1" applyProtection="1">
      <alignment horizontal="left"/>
    </xf>
    <xf numFmtId="0" fontId="12" fillId="3" borderId="0" xfId="0" applyFont="1" applyFill="1" applyProtection="1"/>
    <xf numFmtId="0" fontId="9" fillId="3" borderId="0" xfId="0" applyFont="1" applyFill="1" applyAlignment="1" applyProtection="1">
      <alignment wrapText="1"/>
    </xf>
    <xf numFmtId="0" fontId="13" fillId="3" borderId="0" xfId="1" applyFont="1" applyFill="1" applyAlignment="1" applyProtection="1"/>
    <xf numFmtId="0" fontId="7" fillId="3" borderId="0" xfId="1" applyFont="1" applyFill="1" applyAlignment="1" applyProtection="1">
      <alignment wrapText="1"/>
    </xf>
    <xf numFmtId="0" fontId="12" fillId="3" borderId="0" xfId="0" applyFont="1" applyFill="1" applyAlignment="1" applyProtection="1"/>
    <xf numFmtId="0" fontId="13" fillId="3" borderId="0" xfId="1" applyFont="1" applyFill="1" applyAlignment="1" applyProtection="1">
      <alignment wrapText="1"/>
    </xf>
    <xf numFmtId="0" fontId="0" fillId="3" borderId="0" xfId="0" applyFill="1" applyAlignment="1" applyProtection="1">
      <alignment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left" vertical="top" wrapText="1"/>
    </xf>
    <xf numFmtId="0" fontId="1" fillId="4" borderId="1" xfId="0" applyFont="1" applyFill="1" applyBorder="1" applyProtection="1"/>
    <xf numFmtId="182" fontId="1" fillId="3" borderId="1" xfId="0" applyNumberFormat="1" applyFont="1" applyFill="1" applyBorder="1" applyProtection="1"/>
    <xf numFmtId="0" fontId="2" fillId="3" borderId="3" xfId="0" applyFont="1" applyFill="1" applyBorder="1" applyAlignment="1" applyProtection="1">
      <alignment horizontal="center" vertical="top" wrapText="1"/>
    </xf>
    <xf numFmtId="0" fontId="1" fillId="2" borderId="0" xfId="0" applyFont="1" applyFill="1" applyProtection="1"/>
    <xf numFmtId="0" fontId="16" fillId="3" borderId="0" xfId="0" applyFont="1" applyFill="1" applyBorder="1" applyProtection="1"/>
    <xf numFmtId="0" fontId="1" fillId="0" borderId="0" xfId="0" applyFont="1" applyFill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2" fillId="3" borderId="4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Protection="1"/>
    <xf numFmtId="182" fontId="1" fillId="5" borderId="1" xfId="0" applyNumberFormat="1" applyFont="1" applyFill="1" applyBorder="1" applyProtection="1"/>
    <xf numFmtId="182" fontId="1" fillId="3" borderId="0" xfId="0" applyNumberFormat="1" applyFont="1" applyFill="1" applyBorder="1" applyProtection="1"/>
    <xf numFmtId="0" fontId="15" fillId="3" borderId="0" xfId="0" applyFont="1" applyFill="1" applyBorder="1" applyAlignment="1" applyProtection="1">
      <alignment horizontal="left"/>
    </xf>
    <xf numFmtId="0" fontId="2" fillId="5" borderId="5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0" fontId="1" fillId="2" borderId="0" xfId="0" applyFont="1" applyFill="1" applyAlignment="1" applyProtection="1">
      <alignment horizontal="left"/>
    </xf>
    <xf numFmtId="182" fontId="17" fillId="3" borderId="1" xfId="0" applyNumberFormat="1" applyFont="1" applyFill="1" applyBorder="1" applyProtection="1"/>
    <xf numFmtId="182" fontId="1" fillId="4" borderId="1" xfId="0" quotePrefix="1" applyNumberFormat="1" applyFont="1" applyFill="1" applyBorder="1" applyProtection="1"/>
    <xf numFmtId="188" fontId="17" fillId="4" borderId="1" xfId="0" applyNumberFormat="1" applyFont="1" applyFill="1" applyBorder="1" applyProtection="1"/>
    <xf numFmtId="182" fontId="17" fillId="4" borderId="1" xfId="0" applyNumberFormat="1" applyFont="1" applyFill="1" applyBorder="1" applyAlignment="1" applyProtection="1">
      <alignment horizontal="left"/>
      <protection locked="0"/>
    </xf>
    <xf numFmtId="0" fontId="1" fillId="4" borderId="1" xfId="0" applyFont="1" applyFill="1" applyBorder="1" applyProtection="1">
      <protection locked="0"/>
    </xf>
    <xf numFmtId="182" fontId="1" fillId="4" borderId="1" xfId="0" applyNumberFormat="1" applyFont="1" applyFill="1" applyBorder="1" applyProtection="1">
      <protection locked="0"/>
    </xf>
    <xf numFmtId="0" fontId="17" fillId="4" borderId="1" xfId="0" applyFont="1" applyFill="1" applyBorder="1" applyProtection="1">
      <protection locked="0"/>
    </xf>
    <xf numFmtId="182" fontId="17" fillId="4" borderId="1" xfId="0" applyNumberFormat="1" applyFont="1" applyFill="1" applyBorder="1" applyProtection="1">
      <protection locked="0"/>
    </xf>
    <xf numFmtId="182" fontId="17" fillId="3" borderId="0" xfId="0" applyNumberFormat="1" applyFont="1" applyFill="1" applyBorder="1" applyAlignment="1" applyProtection="1">
      <alignment horizontal="left"/>
    </xf>
    <xf numFmtId="0" fontId="18" fillId="6" borderId="6" xfId="0" applyFont="1" applyFill="1" applyBorder="1" applyProtection="1"/>
    <xf numFmtId="0" fontId="18" fillId="6" borderId="5" xfId="0" applyFont="1" applyFill="1" applyBorder="1" applyProtection="1"/>
    <xf numFmtId="182" fontId="17" fillId="3" borderId="1" xfId="0" applyNumberFormat="1" applyFont="1" applyFill="1" applyBorder="1" applyAlignment="1" applyProtection="1">
      <alignment wrapText="1"/>
    </xf>
    <xf numFmtId="0" fontId="17" fillId="2" borderId="0" xfId="0" applyFont="1" applyFill="1" applyBorder="1" applyProtection="1"/>
    <xf numFmtId="0" fontId="1" fillId="5" borderId="1" xfId="0" applyFont="1" applyFill="1" applyBorder="1" applyAlignment="1" applyProtection="1">
      <alignment horizontal="center" vertical="top" wrapText="1"/>
    </xf>
    <xf numFmtId="0" fontId="17" fillId="5" borderId="1" xfId="0" applyFont="1" applyFill="1" applyBorder="1" applyAlignment="1" applyProtection="1">
      <alignment horizontal="center" vertical="top" wrapText="1"/>
    </xf>
    <xf numFmtId="0" fontId="17" fillId="6" borderId="3" xfId="0" applyFont="1" applyFill="1" applyBorder="1" applyProtection="1"/>
    <xf numFmtId="0" fontId="10" fillId="3" borderId="0" xfId="0" applyFont="1" applyFill="1" applyAlignment="1" applyProtection="1"/>
    <xf numFmtId="0" fontId="2" fillId="3" borderId="0" xfId="0" quotePrefix="1" applyFont="1" applyFill="1" applyBorder="1" applyAlignment="1" applyProtection="1">
      <alignment horizontal="center" vertical="top"/>
    </xf>
    <xf numFmtId="0" fontId="3" fillId="3" borderId="0" xfId="1" applyFill="1" applyAlignment="1" applyProtection="1">
      <alignment horizontal="right" vertical="top"/>
    </xf>
    <xf numFmtId="0" fontId="9" fillId="0" borderId="0" xfId="0" applyFont="1" applyAlignment="1" applyProtection="1"/>
    <xf numFmtId="0" fontId="1" fillId="3" borderId="0" xfId="0" applyFont="1" applyFill="1" applyBorder="1" applyAlignment="1" applyProtection="1"/>
    <xf numFmtId="182" fontId="17" fillId="4" borderId="1" xfId="0" applyNumberFormat="1" applyFont="1" applyFill="1" applyBorder="1" applyAlignment="1" applyProtection="1">
      <alignment horizontal="left"/>
    </xf>
    <xf numFmtId="0" fontId="17" fillId="4" borderId="1" xfId="0" applyFont="1" applyFill="1" applyBorder="1" applyProtection="1"/>
    <xf numFmtId="0" fontId="1" fillId="6" borderId="1" xfId="0" applyFont="1" applyFill="1" applyBorder="1" applyProtection="1"/>
    <xf numFmtId="182" fontId="1" fillId="3" borderId="1" xfId="0" applyNumberFormat="1" applyFont="1" applyFill="1" applyBorder="1" applyProtection="1"/>
    <xf numFmtId="0" fontId="7" fillId="3" borderId="0" xfId="0" applyFont="1" applyFill="1" applyAlignment="1" applyProtection="1">
      <alignment vertical="top" wrapText="1"/>
    </xf>
    <xf numFmtId="182" fontId="17" fillId="4" borderId="3" xfId="0" applyNumberFormat="1" applyFont="1" applyFill="1" applyBorder="1" applyAlignment="1" applyProtection="1">
      <alignment horizontal="left"/>
    </xf>
    <xf numFmtId="182" fontId="17" fillId="4" borderId="6" xfId="0" applyNumberFormat="1" applyFont="1" applyFill="1" applyBorder="1" applyAlignment="1" applyProtection="1">
      <alignment horizontal="left"/>
    </xf>
    <xf numFmtId="182" fontId="17" fillId="4" borderId="5" xfId="0" applyNumberFormat="1" applyFont="1" applyFill="1" applyBorder="1" applyAlignment="1" applyProtection="1">
      <alignment horizontal="left"/>
    </xf>
    <xf numFmtId="0" fontId="7" fillId="3" borderId="0" xfId="0" applyFont="1" applyFill="1" applyAlignment="1" applyProtection="1">
      <alignment wrapText="1"/>
    </xf>
    <xf numFmtId="0" fontId="2" fillId="3" borderId="1" xfId="0" applyFont="1" applyFill="1" applyBorder="1" applyAlignment="1" applyProtection="1">
      <alignment horizontal="center" vertical="top" wrapText="1"/>
    </xf>
    <xf numFmtId="182" fontId="1" fillId="4" borderId="3" xfId="0" applyNumberFormat="1" applyFont="1" applyFill="1" applyBorder="1" applyAlignment="1" applyProtection="1">
      <alignment horizontal="left"/>
    </xf>
    <xf numFmtId="182" fontId="1" fillId="4" borderId="5" xfId="0" applyNumberFormat="1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182" fontId="1" fillId="4" borderId="3" xfId="0" applyNumberFormat="1" applyFont="1" applyFill="1" applyBorder="1" applyAlignment="1" applyProtection="1">
      <alignment horizontal="left"/>
      <protection locked="0"/>
    </xf>
    <xf numFmtId="182" fontId="1" fillId="4" borderId="5" xfId="0" applyNumberFormat="1" applyFont="1" applyFill="1" applyBorder="1" applyAlignment="1" applyProtection="1">
      <alignment horizontal="left"/>
      <protection locked="0"/>
    </xf>
    <xf numFmtId="182" fontId="17" fillId="4" borderId="3" xfId="0" applyNumberFormat="1" applyFont="1" applyFill="1" applyBorder="1" applyAlignment="1" applyProtection="1">
      <alignment horizontal="left"/>
      <protection locked="0"/>
    </xf>
    <xf numFmtId="182" fontId="17" fillId="4" borderId="5" xfId="0" applyNumberFormat="1" applyFont="1" applyFill="1" applyBorder="1" applyAlignment="1" applyProtection="1">
      <alignment horizontal="left"/>
      <protection locked="0"/>
    </xf>
    <xf numFmtId="0" fontId="18" fillId="6" borderId="3" xfId="0" applyFont="1" applyFill="1" applyBorder="1" applyProtection="1"/>
    <xf numFmtId="0" fontId="18" fillId="6" borderId="6" xfId="0" applyFont="1" applyFill="1" applyBorder="1" applyProtection="1"/>
    <xf numFmtId="0" fontId="18" fillId="6" borderId="5" xfId="0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2" Type="http://schemas.openxmlformats.org/officeDocument/2006/relationships/hyperlink" Target="#Instructions!A1"/><Relationship Id="rId1" Type="http://schemas.openxmlformats.org/officeDocument/2006/relationships/image" Target="../media/image2.png"/><Relationship Id="rId4" Type="http://schemas.openxmlformats.org/officeDocument/2006/relationships/hyperlink" Target="#MegaCalc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18</xdr:row>
      <xdr:rowOff>123825</xdr:rowOff>
    </xdr:from>
    <xdr:to>
      <xdr:col>4</xdr:col>
      <xdr:colOff>57150</xdr:colOff>
      <xdr:row>30</xdr:row>
      <xdr:rowOff>47625</xdr:rowOff>
    </xdr:to>
    <xdr:sp macro="" textlink="">
      <xdr:nvSpPr>
        <xdr:cNvPr id="6407" name="Line 12">
          <a:extLst>
            <a:ext uri="{FF2B5EF4-FFF2-40B4-BE49-F238E27FC236}">
              <a16:creationId xmlns:a16="http://schemas.microsoft.com/office/drawing/2014/main" id="{A3A8E67C-6135-4231-A5A3-DF1AE6299F97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191125"/>
          <a:ext cx="0" cy="2695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7</xdr:col>
      <xdr:colOff>304800</xdr:colOff>
      <xdr:row>28</xdr:row>
      <xdr:rowOff>76200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4028FAE7-B941-4135-93C3-D6CFC8F5D7D1}"/>
            </a:ext>
          </a:extLst>
        </xdr:cNvPr>
        <xdr:cNvSpPr>
          <a:spLocks noChangeArrowheads="1"/>
        </xdr:cNvSpPr>
      </xdr:nvSpPr>
      <xdr:spPr bwMode="auto">
        <a:xfrm>
          <a:off x="552450" y="6696075"/>
          <a:ext cx="369570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Enter absorbance for blank.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Read the blank absorbance values against distilled water. Insert the absorbance value here. </a:t>
          </a:r>
        </a:p>
      </xdr:txBody>
    </xdr:sp>
    <xdr:clientData/>
  </xdr:twoCellAnchor>
  <xdr:twoCellAnchor editAs="oneCell">
    <xdr:from>
      <xdr:col>1</xdr:col>
      <xdr:colOff>0</xdr:colOff>
      <xdr:row>1</xdr:row>
      <xdr:rowOff>1296</xdr:rowOff>
    </xdr:from>
    <xdr:to>
      <xdr:col>16</xdr:col>
      <xdr:colOff>0</xdr:colOff>
      <xdr:row>5</xdr:row>
      <xdr:rowOff>72861</xdr:rowOff>
    </xdr:to>
    <xdr:pic>
      <xdr:nvPicPr>
        <xdr:cNvPr id="6409" name="Picture 80">
          <a:extLst>
            <a:ext uri="{FF2B5EF4-FFF2-40B4-BE49-F238E27FC236}">
              <a16:creationId xmlns:a16="http://schemas.microsoft.com/office/drawing/2014/main" id="{B72AC867-CBED-4E99-8A20-7B1D82CA1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6546"/>
          <a:ext cx="8362950" cy="1357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12</xdr:row>
      <xdr:rowOff>47625</xdr:rowOff>
    </xdr:from>
    <xdr:to>
      <xdr:col>4</xdr:col>
      <xdr:colOff>133350</xdr:colOff>
      <xdr:row>14</xdr:row>
      <xdr:rowOff>180975</xdr:rowOff>
    </xdr:to>
    <xdr:sp macro="" textlink="">
      <xdr:nvSpPr>
        <xdr:cNvPr id="6410" name="Line 10">
          <a:extLst>
            <a:ext uri="{FF2B5EF4-FFF2-40B4-BE49-F238E27FC236}">
              <a16:creationId xmlns:a16="http://schemas.microsoft.com/office/drawing/2014/main" id="{01BF5269-A2DF-4C85-A0D7-1C53C008B8C1}"/>
            </a:ext>
          </a:extLst>
        </xdr:cNvPr>
        <xdr:cNvSpPr>
          <a:spLocks noChangeShapeType="1"/>
        </xdr:cNvSpPr>
      </xdr:nvSpPr>
      <xdr:spPr bwMode="auto">
        <a:xfrm>
          <a:off x="1905000" y="3514725"/>
          <a:ext cx="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161925</xdr:rowOff>
    </xdr:from>
    <xdr:to>
      <xdr:col>5</xdr:col>
      <xdr:colOff>619125</xdr:colOff>
      <xdr:row>13</xdr:row>
      <xdr:rowOff>76200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5AA9DFC2-9B1F-4D8A-B26E-411459CDC25B}"/>
            </a:ext>
          </a:extLst>
        </xdr:cNvPr>
        <xdr:cNvSpPr>
          <a:spLocks noChangeArrowheads="1"/>
        </xdr:cNvSpPr>
      </xdr:nvSpPr>
      <xdr:spPr bwMode="auto">
        <a:xfrm>
          <a:off x="552450" y="3409950"/>
          <a:ext cx="25622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</a:p>
      </xdr:txBody>
    </xdr:sp>
    <xdr:clientData/>
  </xdr:twoCellAnchor>
  <xdr:twoCellAnchor editAs="oneCell">
    <xdr:from>
      <xdr:col>6</xdr:col>
      <xdr:colOff>542925</xdr:colOff>
      <xdr:row>12</xdr:row>
      <xdr:rowOff>190500</xdr:rowOff>
    </xdr:from>
    <xdr:to>
      <xdr:col>8</xdr:col>
      <xdr:colOff>57150</xdr:colOff>
      <xdr:row>16</xdr:row>
      <xdr:rowOff>123825</xdr:rowOff>
    </xdr:to>
    <xdr:sp macro="" textlink="">
      <xdr:nvSpPr>
        <xdr:cNvPr id="6412" name="Line 14">
          <a:extLst>
            <a:ext uri="{FF2B5EF4-FFF2-40B4-BE49-F238E27FC236}">
              <a16:creationId xmlns:a16="http://schemas.microsoft.com/office/drawing/2014/main" id="{F2FFABFE-EDF4-490A-9763-63655367D7FD}"/>
            </a:ext>
          </a:extLst>
        </xdr:cNvPr>
        <xdr:cNvSpPr>
          <a:spLocks noChangeShapeType="1"/>
        </xdr:cNvSpPr>
      </xdr:nvSpPr>
      <xdr:spPr bwMode="auto">
        <a:xfrm flipH="1">
          <a:off x="3762375" y="3657600"/>
          <a:ext cx="619125" cy="1228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0</xdr:colOff>
      <xdr:row>24</xdr:row>
      <xdr:rowOff>0</xdr:rowOff>
    </xdr:from>
    <xdr:to>
      <xdr:col>15</xdr:col>
      <xdr:colOff>0</xdr:colOff>
      <xdr:row>28</xdr:row>
      <xdr:rowOff>142875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35311F73-3178-47FA-B6E8-AB40E9B31BED}"/>
            </a:ext>
          </a:extLst>
        </xdr:cNvPr>
        <xdr:cNvSpPr>
          <a:spLocks noChangeArrowheads="1"/>
        </xdr:cNvSpPr>
      </xdr:nvSpPr>
      <xdr:spPr bwMode="auto">
        <a:xfrm>
          <a:off x="8429625" y="6696075"/>
          <a:ext cx="0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</a:p>
      </xdr:txBody>
    </xdr:sp>
    <xdr:clientData/>
  </xdr:twoCellAnchor>
  <xdr:twoCellAnchor editAs="oneCell">
    <xdr:from>
      <xdr:col>15</xdr:col>
      <xdr:colOff>0</xdr:colOff>
      <xdr:row>18</xdr:row>
      <xdr:rowOff>142875</xdr:rowOff>
    </xdr:from>
    <xdr:to>
      <xdr:col>15</xdr:col>
      <xdr:colOff>0</xdr:colOff>
      <xdr:row>27</xdr:row>
      <xdr:rowOff>171450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533A6BCA-122E-42A5-A543-26B82A3D6E1D}"/>
            </a:ext>
          </a:extLst>
        </xdr:cNvPr>
        <xdr:cNvSpPr>
          <a:spLocks noChangeArrowheads="1"/>
        </xdr:cNvSpPr>
      </xdr:nvSpPr>
      <xdr:spPr bwMode="auto">
        <a:xfrm>
          <a:off x="8429625" y="5210175"/>
          <a:ext cx="0" cy="2228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</a:p>
      </xdr:txBody>
    </xdr:sp>
    <xdr:clientData/>
  </xdr:twoCellAnchor>
  <xdr:twoCellAnchor editAs="oneCell">
    <xdr:from>
      <xdr:col>15</xdr:col>
      <xdr:colOff>0</xdr:colOff>
      <xdr:row>7</xdr:row>
      <xdr:rowOff>47625</xdr:rowOff>
    </xdr:from>
    <xdr:to>
      <xdr:col>15</xdr:col>
      <xdr:colOff>0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14D218-8E23-4886-A504-C37E9F277BAC}"/>
            </a:ext>
          </a:extLst>
        </xdr:cNvPr>
        <xdr:cNvSpPr txBox="1">
          <a:spLocks noChangeArrowheads="1"/>
        </xdr:cNvSpPr>
      </xdr:nvSpPr>
      <xdr:spPr bwMode="auto">
        <a:xfrm>
          <a:off x="8429625" y="17907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16" name="Line 38">
          <a:extLst>
            <a:ext uri="{FF2B5EF4-FFF2-40B4-BE49-F238E27FC236}">
              <a16:creationId xmlns:a16="http://schemas.microsoft.com/office/drawing/2014/main" id="{2FA83085-C7D8-4A84-8480-5235BEC3B87D}"/>
            </a:ext>
          </a:extLst>
        </xdr:cNvPr>
        <xdr:cNvSpPr>
          <a:spLocks noChangeShapeType="1"/>
        </xdr:cNvSpPr>
      </xdr:nvSpPr>
      <xdr:spPr bwMode="auto">
        <a:xfrm>
          <a:off x="8429625" y="18478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17" name="Line 39">
          <a:extLst>
            <a:ext uri="{FF2B5EF4-FFF2-40B4-BE49-F238E27FC236}">
              <a16:creationId xmlns:a16="http://schemas.microsoft.com/office/drawing/2014/main" id="{29D77F8D-2913-4C5A-8424-3C35CAB5F4CE}"/>
            </a:ext>
          </a:extLst>
        </xdr:cNvPr>
        <xdr:cNvSpPr>
          <a:spLocks noChangeShapeType="1"/>
        </xdr:cNvSpPr>
      </xdr:nvSpPr>
      <xdr:spPr bwMode="auto">
        <a:xfrm flipH="1">
          <a:off x="8429625" y="18478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oneCell"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418" name="Line 40">
          <a:extLst>
            <a:ext uri="{FF2B5EF4-FFF2-40B4-BE49-F238E27FC236}">
              <a16:creationId xmlns:a16="http://schemas.microsoft.com/office/drawing/2014/main" id="{92A19E2C-6416-4D8E-9AAE-59EF6010559C}"/>
            </a:ext>
          </a:extLst>
        </xdr:cNvPr>
        <xdr:cNvSpPr>
          <a:spLocks noChangeShapeType="1"/>
        </xdr:cNvSpPr>
      </xdr:nvSpPr>
      <xdr:spPr bwMode="auto">
        <a:xfrm flipH="1">
          <a:off x="8429625" y="18478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11</xdr:col>
      <xdr:colOff>257175</xdr:colOff>
      <xdr:row>6</xdr:row>
      <xdr:rowOff>9525</xdr:rowOff>
    </xdr:from>
    <xdr:to>
      <xdr:col>13</xdr:col>
      <xdr:colOff>142875</xdr:colOff>
      <xdr:row>6</xdr:row>
      <xdr:rowOff>228600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A30F4F-AAE5-4F44-98AC-4CDBD003015F}"/>
            </a:ext>
          </a:extLst>
        </xdr:cNvPr>
        <xdr:cNvSpPr txBox="1">
          <a:spLocks noChangeArrowheads="1"/>
        </xdr:cNvSpPr>
      </xdr:nvSpPr>
      <xdr:spPr bwMode="auto">
        <a:xfrm>
          <a:off x="6772275" y="1362075"/>
          <a:ext cx="11239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</a:p>
      </xdr:txBody>
    </xdr:sp>
    <xdr:clientData fPrintsWithSheet="0"/>
  </xdr:twoCellAnchor>
  <xdr:twoCellAnchor editAs="absolute">
    <xdr:from>
      <xdr:col>2</xdr:col>
      <xdr:colOff>161925</xdr:colOff>
      <xdr:row>7</xdr:row>
      <xdr:rowOff>371475</xdr:rowOff>
    </xdr:from>
    <xdr:to>
      <xdr:col>3</xdr:col>
      <xdr:colOff>942975</xdr:colOff>
      <xdr:row>8</xdr:row>
      <xdr:rowOff>104775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C3B067-2FB8-4BC3-BABA-BD9262D5DC37}"/>
            </a:ext>
          </a:extLst>
        </xdr:cNvPr>
        <xdr:cNvSpPr txBox="1">
          <a:spLocks noChangeArrowheads="1"/>
        </xdr:cNvSpPr>
      </xdr:nvSpPr>
      <xdr:spPr bwMode="auto">
        <a:xfrm>
          <a:off x="371475" y="2314575"/>
          <a:ext cx="11239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</a:p>
      </xdr:txBody>
    </xdr:sp>
    <xdr:clientData fPrintsWithSheet="0"/>
  </xdr:twoCellAnchor>
  <xdr:twoCellAnchor editAs="oneCell">
    <xdr:from>
      <xdr:col>2</xdr:col>
      <xdr:colOff>47625</xdr:colOff>
      <xdr:row>49</xdr:row>
      <xdr:rowOff>152400</xdr:rowOff>
    </xdr:from>
    <xdr:to>
      <xdr:col>4</xdr:col>
      <xdr:colOff>28575</xdr:colOff>
      <xdr:row>50</xdr:row>
      <xdr:rowOff>180975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5BBD91-E6B1-4165-946C-3F72120701BF}"/>
            </a:ext>
          </a:extLst>
        </xdr:cNvPr>
        <xdr:cNvSpPr txBox="1">
          <a:spLocks noChangeArrowheads="1"/>
        </xdr:cNvSpPr>
      </xdr:nvSpPr>
      <xdr:spPr bwMode="auto">
        <a:xfrm>
          <a:off x="257175" y="12344400"/>
          <a:ext cx="15430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 editAs="oneCell">
    <xdr:from>
      <xdr:col>6</xdr:col>
      <xdr:colOff>466725</xdr:colOff>
      <xdr:row>11</xdr:row>
      <xdr:rowOff>161925</xdr:rowOff>
    </xdr:from>
    <xdr:to>
      <xdr:col>13</xdr:col>
      <xdr:colOff>504825</xdr:colOff>
      <xdr:row>14</xdr:row>
      <xdr:rowOff>9525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335F4F9C-B06D-4FBA-BC21-BE6BCBAF1C1A}"/>
            </a:ext>
          </a:extLst>
        </xdr:cNvPr>
        <xdr:cNvSpPr>
          <a:spLocks noChangeArrowheads="1"/>
        </xdr:cNvSpPr>
      </xdr:nvSpPr>
      <xdr:spPr bwMode="auto">
        <a:xfrm>
          <a:off x="3686175" y="3409950"/>
          <a:ext cx="457200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 Choose Enzyme Type from Drop-Down Menu.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When chosen, the appropriate equation is entered and applies to every sample analysed on this calculator. If enzymes from different sources are used, then use another copy of the calculator.</a:t>
          </a:r>
        </a:p>
      </xdr:txBody>
    </xdr:sp>
    <xdr:clientData/>
  </xdr:twoCellAnchor>
  <xdr:twoCellAnchor>
    <xdr:from>
      <xdr:col>11</xdr:col>
      <xdr:colOff>257175</xdr:colOff>
      <xdr:row>6</xdr:row>
      <xdr:rowOff>200025</xdr:rowOff>
    </xdr:from>
    <xdr:to>
      <xdr:col>12</xdr:col>
      <xdr:colOff>609600</xdr:colOff>
      <xdr:row>6</xdr:row>
      <xdr:rowOff>485775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41BC9D-435B-4639-B34A-BBEE8F826A76}"/>
            </a:ext>
          </a:extLst>
        </xdr:cNvPr>
        <xdr:cNvSpPr txBox="1">
          <a:spLocks noChangeArrowheads="1"/>
        </xdr:cNvSpPr>
      </xdr:nvSpPr>
      <xdr:spPr bwMode="auto">
        <a:xfrm>
          <a:off x="6772275" y="1552575"/>
          <a:ext cx="9715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 editAs="oneCell">
    <xdr:from>
      <xdr:col>4</xdr:col>
      <xdr:colOff>619125</xdr:colOff>
      <xdr:row>22</xdr:row>
      <xdr:rowOff>47625</xdr:rowOff>
    </xdr:from>
    <xdr:to>
      <xdr:col>4</xdr:col>
      <xdr:colOff>619125</xdr:colOff>
      <xdr:row>35</xdr:row>
      <xdr:rowOff>114300</xdr:rowOff>
    </xdr:to>
    <xdr:sp macro="" textlink="">
      <xdr:nvSpPr>
        <xdr:cNvPr id="6425" name="Line 67">
          <a:extLst>
            <a:ext uri="{FF2B5EF4-FFF2-40B4-BE49-F238E27FC236}">
              <a16:creationId xmlns:a16="http://schemas.microsoft.com/office/drawing/2014/main" id="{6A55DD95-972B-45A4-9763-C626D57B111F}"/>
            </a:ext>
          </a:extLst>
        </xdr:cNvPr>
        <xdr:cNvSpPr>
          <a:spLocks noChangeShapeType="1"/>
        </xdr:cNvSpPr>
      </xdr:nvSpPr>
      <xdr:spPr bwMode="auto">
        <a:xfrm flipV="1">
          <a:off x="2390775" y="6438900"/>
          <a:ext cx="0" cy="2466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0</xdr:colOff>
      <xdr:row>28</xdr:row>
      <xdr:rowOff>133350</xdr:rowOff>
    </xdr:from>
    <xdr:to>
      <xdr:col>7</xdr:col>
      <xdr:colOff>304800</xdr:colOff>
      <xdr:row>36</xdr:row>
      <xdr:rowOff>19050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84E8BB1C-3555-433C-8F6B-1F3B6D7E13C6}"/>
            </a:ext>
          </a:extLst>
        </xdr:cNvPr>
        <xdr:cNvSpPr>
          <a:spLocks noChangeArrowheads="1"/>
        </xdr:cNvSpPr>
      </xdr:nvSpPr>
      <xdr:spPr bwMode="auto">
        <a:xfrm>
          <a:off x="552450" y="7591425"/>
          <a:ext cx="369570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Enter absorbance for samples. </a:t>
          </a:r>
          <a:endParaRPr lang="en-IE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Read the sample absorbance values against distilled water. Insert the absorbance values here. The program calculates the average and subtracts the blank absorbance value. If a single value is input, this will be used.</a:t>
          </a:r>
        </a:p>
      </xdr:txBody>
    </xdr:sp>
    <xdr:clientData/>
  </xdr:twoCellAnchor>
  <xdr:twoCellAnchor editAs="oneCell">
    <xdr:from>
      <xdr:col>8</xdr:col>
      <xdr:colOff>485775</xdr:colOff>
      <xdr:row>22</xdr:row>
      <xdr:rowOff>123825</xdr:rowOff>
    </xdr:from>
    <xdr:to>
      <xdr:col>8</xdr:col>
      <xdr:colOff>600075</xdr:colOff>
      <xdr:row>24</xdr:row>
      <xdr:rowOff>76200</xdr:rowOff>
    </xdr:to>
    <xdr:sp macro="" textlink="">
      <xdr:nvSpPr>
        <xdr:cNvPr id="6427" name="Line 95">
          <a:extLst>
            <a:ext uri="{FF2B5EF4-FFF2-40B4-BE49-F238E27FC236}">
              <a16:creationId xmlns:a16="http://schemas.microsoft.com/office/drawing/2014/main" id="{F17C3E49-86BE-41C4-863D-8EE43F802BE6}"/>
            </a:ext>
          </a:extLst>
        </xdr:cNvPr>
        <xdr:cNvSpPr>
          <a:spLocks noChangeShapeType="1"/>
        </xdr:cNvSpPr>
      </xdr:nvSpPr>
      <xdr:spPr bwMode="auto">
        <a:xfrm flipV="1">
          <a:off x="4810125" y="6515100"/>
          <a:ext cx="114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342900</xdr:colOff>
      <xdr:row>24</xdr:row>
      <xdr:rowOff>0</xdr:rowOff>
    </xdr:from>
    <xdr:to>
      <xdr:col>13</xdr:col>
      <xdr:colOff>514350</xdr:colOff>
      <xdr:row>28</xdr:row>
      <xdr:rowOff>76200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id="{297ED528-918E-40F0-A147-34C1E23E5AA7}"/>
            </a:ext>
          </a:extLst>
        </xdr:cNvPr>
        <xdr:cNvSpPr>
          <a:spLocks noChangeArrowheads="1"/>
        </xdr:cNvSpPr>
      </xdr:nvSpPr>
      <xdr:spPr bwMode="auto">
        <a:xfrm>
          <a:off x="4667250" y="6696075"/>
          <a:ext cx="3600450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Xylanase (mU/assay). </a:t>
          </a:r>
          <a:endParaRPr lang="en-IE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This value is automatically calculated and reported here.</a:t>
          </a:r>
        </a:p>
      </xdr:txBody>
    </xdr:sp>
    <xdr:clientData/>
  </xdr:twoCellAnchor>
  <xdr:twoCellAnchor>
    <xdr:from>
      <xdr:col>7</xdr:col>
      <xdr:colOff>228600</xdr:colOff>
      <xdr:row>16</xdr:row>
      <xdr:rowOff>114300</xdr:rowOff>
    </xdr:from>
    <xdr:to>
      <xdr:col>7</xdr:col>
      <xdr:colOff>381000</xdr:colOff>
      <xdr:row>16</xdr:row>
      <xdr:rowOff>114300</xdr:rowOff>
    </xdr:to>
    <xdr:sp macro="" textlink="">
      <xdr:nvSpPr>
        <xdr:cNvPr id="6429" name="Line 98">
          <a:extLst>
            <a:ext uri="{FF2B5EF4-FFF2-40B4-BE49-F238E27FC236}">
              <a16:creationId xmlns:a16="http://schemas.microsoft.com/office/drawing/2014/main" id="{510528EB-F9EC-4FC3-BA31-981553484A75}"/>
            </a:ext>
          </a:extLst>
        </xdr:cNvPr>
        <xdr:cNvSpPr>
          <a:spLocks noChangeShapeType="1"/>
        </xdr:cNvSpPr>
      </xdr:nvSpPr>
      <xdr:spPr bwMode="auto">
        <a:xfrm flipH="1">
          <a:off x="4171950" y="4876800"/>
          <a:ext cx="152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257175</xdr:colOff>
      <xdr:row>16</xdr:row>
      <xdr:rowOff>114300</xdr:rowOff>
    </xdr:from>
    <xdr:to>
      <xdr:col>7</xdr:col>
      <xdr:colOff>381000</xdr:colOff>
      <xdr:row>16</xdr:row>
      <xdr:rowOff>114300</xdr:rowOff>
    </xdr:to>
    <xdr:sp macro="" textlink="">
      <xdr:nvSpPr>
        <xdr:cNvPr id="6430" name="Line 99">
          <a:extLst>
            <a:ext uri="{FF2B5EF4-FFF2-40B4-BE49-F238E27FC236}">
              <a16:creationId xmlns:a16="http://schemas.microsoft.com/office/drawing/2014/main" id="{F8AB07BB-487A-413C-B537-22B123CF2626}"/>
            </a:ext>
          </a:extLst>
        </xdr:cNvPr>
        <xdr:cNvSpPr>
          <a:spLocks noChangeShapeType="1"/>
        </xdr:cNvSpPr>
      </xdr:nvSpPr>
      <xdr:spPr bwMode="auto">
        <a:xfrm flipH="1">
          <a:off x="4200525" y="4876800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257175</xdr:colOff>
      <xdr:row>16</xdr:row>
      <xdr:rowOff>114300</xdr:rowOff>
    </xdr:from>
    <xdr:to>
      <xdr:col>7</xdr:col>
      <xdr:colOff>381000</xdr:colOff>
      <xdr:row>16</xdr:row>
      <xdr:rowOff>114300</xdr:rowOff>
    </xdr:to>
    <xdr:sp macro="" textlink="">
      <xdr:nvSpPr>
        <xdr:cNvPr id="6431" name="Line 100">
          <a:extLst>
            <a:ext uri="{FF2B5EF4-FFF2-40B4-BE49-F238E27FC236}">
              <a16:creationId xmlns:a16="http://schemas.microsoft.com/office/drawing/2014/main" id="{1A591B0B-7428-4345-B42E-0ECD386A1582}"/>
            </a:ext>
          </a:extLst>
        </xdr:cNvPr>
        <xdr:cNvSpPr>
          <a:spLocks noChangeShapeType="1"/>
        </xdr:cNvSpPr>
      </xdr:nvSpPr>
      <xdr:spPr bwMode="auto">
        <a:xfrm flipH="1">
          <a:off x="4200525" y="4876800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533400</xdr:colOff>
      <xdr:row>16</xdr:row>
      <xdr:rowOff>114300</xdr:rowOff>
    </xdr:from>
    <xdr:to>
      <xdr:col>8</xdr:col>
      <xdr:colOff>85725</xdr:colOff>
      <xdr:row>37</xdr:row>
      <xdr:rowOff>47625</xdr:rowOff>
    </xdr:to>
    <xdr:sp macro="" textlink="">
      <xdr:nvSpPr>
        <xdr:cNvPr id="6432" name="Line 68">
          <a:extLst>
            <a:ext uri="{FF2B5EF4-FFF2-40B4-BE49-F238E27FC236}">
              <a16:creationId xmlns:a16="http://schemas.microsoft.com/office/drawing/2014/main" id="{98E4DB97-8ACA-4915-84ED-24606108C626}"/>
            </a:ext>
          </a:extLst>
        </xdr:cNvPr>
        <xdr:cNvSpPr>
          <a:spLocks noChangeShapeType="1"/>
        </xdr:cNvSpPr>
      </xdr:nvSpPr>
      <xdr:spPr bwMode="auto">
        <a:xfrm flipV="1">
          <a:off x="3028950" y="4876800"/>
          <a:ext cx="1381125" cy="434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0</xdr:colOff>
      <xdr:row>36</xdr:row>
      <xdr:rowOff>104775</xdr:rowOff>
    </xdr:from>
    <xdr:to>
      <xdr:col>7</xdr:col>
      <xdr:colOff>304800</xdr:colOff>
      <xdr:row>41</xdr:row>
      <xdr:rowOff>85725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4BDF27F4-A267-46A0-AE8A-9E54DACE5B87}"/>
            </a:ext>
          </a:extLst>
        </xdr:cNvPr>
        <xdr:cNvSpPr>
          <a:spLocks noChangeArrowheads="1"/>
        </xdr:cNvSpPr>
      </xdr:nvSpPr>
      <xdr:spPr bwMode="auto">
        <a:xfrm>
          <a:off x="552450" y="9086850"/>
          <a:ext cx="3695700" cy="933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Equation.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When a particular enzyme is chosen, the appropriate equation will appear automatically in this box.</a:t>
          </a:r>
        </a:p>
      </xdr:txBody>
    </xdr:sp>
    <xdr:clientData/>
  </xdr:twoCellAnchor>
  <xdr:twoCellAnchor editAs="oneCell">
    <xdr:from>
      <xdr:col>8</xdr:col>
      <xdr:colOff>676275</xdr:colOff>
      <xdr:row>22</xdr:row>
      <xdr:rowOff>123825</xdr:rowOff>
    </xdr:from>
    <xdr:to>
      <xdr:col>9</xdr:col>
      <xdr:colOff>381000</xdr:colOff>
      <xdr:row>28</xdr:row>
      <xdr:rowOff>161925</xdr:rowOff>
    </xdr:to>
    <xdr:sp macro="" textlink="">
      <xdr:nvSpPr>
        <xdr:cNvPr id="6434" name="Line 105">
          <a:extLst>
            <a:ext uri="{FF2B5EF4-FFF2-40B4-BE49-F238E27FC236}">
              <a16:creationId xmlns:a16="http://schemas.microsoft.com/office/drawing/2014/main" id="{CD315FB6-104D-4124-9FDC-6D201F8FC3C9}"/>
            </a:ext>
          </a:extLst>
        </xdr:cNvPr>
        <xdr:cNvSpPr>
          <a:spLocks noChangeShapeType="1"/>
        </xdr:cNvSpPr>
      </xdr:nvSpPr>
      <xdr:spPr bwMode="auto">
        <a:xfrm flipV="1">
          <a:off x="5000625" y="6515100"/>
          <a:ext cx="428625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342900</xdr:colOff>
      <xdr:row>28</xdr:row>
      <xdr:rowOff>133350</xdr:rowOff>
    </xdr:from>
    <xdr:to>
      <xdr:col>13</xdr:col>
      <xdr:colOff>523875</xdr:colOff>
      <xdr:row>36</xdr:row>
      <xdr:rowOff>0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id="{C2226D4B-FBA8-4F3F-966C-7F2BE00D75F1}"/>
            </a:ext>
          </a:extLst>
        </xdr:cNvPr>
        <xdr:cNvSpPr>
          <a:spLocks noChangeArrowheads="1"/>
        </xdr:cNvSpPr>
      </xdr:nvSpPr>
      <xdr:spPr bwMode="auto">
        <a:xfrm>
          <a:off x="4667250" y="7591425"/>
          <a:ext cx="3609975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7. Extraction volume.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the volume of buffer that is used to perform the initial extraction (solid samples) or dilution (liquid samples). This is entered as mL of buffer per 1 g of solid, or final volume if a liquid sample is analysed. (i.e. 1 mL of sample diluted to 100 mL).</a:t>
          </a:r>
        </a:p>
      </xdr:txBody>
    </xdr:sp>
    <xdr:clientData/>
  </xdr:twoCellAnchor>
  <xdr:twoCellAnchor editAs="oneCell">
    <xdr:from>
      <xdr:col>9</xdr:col>
      <xdr:colOff>76200</xdr:colOff>
      <xdr:row>22</xdr:row>
      <xdr:rowOff>123825</xdr:rowOff>
    </xdr:from>
    <xdr:to>
      <xdr:col>10</xdr:col>
      <xdr:colOff>257175</xdr:colOff>
      <xdr:row>36</xdr:row>
      <xdr:rowOff>161925</xdr:rowOff>
    </xdr:to>
    <xdr:sp macro="" textlink="">
      <xdr:nvSpPr>
        <xdr:cNvPr id="6436" name="Line 106">
          <a:extLst>
            <a:ext uri="{FF2B5EF4-FFF2-40B4-BE49-F238E27FC236}">
              <a16:creationId xmlns:a16="http://schemas.microsoft.com/office/drawing/2014/main" id="{C3CC735E-5204-4FC0-A2A2-81DB9368A981}"/>
            </a:ext>
          </a:extLst>
        </xdr:cNvPr>
        <xdr:cNvSpPr>
          <a:spLocks noChangeShapeType="1"/>
        </xdr:cNvSpPr>
      </xdr:nvSpPr>
      <xdr:spPr bwMode="auto">
        <a:xfrm flipV="1">
          <a:off x="5124450" y="6515100"/>
          <a:ext cx="933450" cy="2628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342900</xdr:colOff>
      <xdr:row>36</xdr:row>
      <xdr:rowOff>104775</xdr:rowOff>
    </xdr:from>
    <xdr:to>
      <xdr:col>13</xdr:col>
      <xdr:colOff>504825</xdr:colOff>
      <xdr:row>41</xdr:row>
      <xdr:rowOff>85725</xdr:rowOff>
    </xdr:to>
    <xdr:sp macro="" textlink="">
      <xdr:nvSpPr>
        <xdr:cNvPr id="6248" name="Rectangle 104">
          <a:extLst>
            <a:ext uri="{FF2B5EF4-FFF2-40B4-BE49-F238E27FC236}">
              <a16:creationId xmlns:a16="http://schemas.microsoft.com/office/drawing/2014/main" id="{820D80D7-429C-48D2-A334-4BB38F6099C9}"/>
            </a:ext>
          </a:extLst>
        </xdr:cNvPr>
        <xdr:cNvSpPr>
          <a:spLocks noChangeArrowheads="1"/>
        </xdr:cNvSpPr>
      </xdr:nvSpPr>
      <xdr:spPr bwMode="auto">
        <a:xfrm>
          <a:off x="4667250" y="9086850"/>
          <a:ext cx="3590925" cy="933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Further dilution. </a:t>
          </a:r>
          <a:endParaRPr lang="en-IE" sz="1100" b="0" i="0" u="none" strike="noStrike" baseline="0">
            <a:solidFill>
              <a:srgbClr val="000000"/>
            </a:solidFill>
            <a:latin typeface="Gill Sans MT"/>
          </a:endParaRP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the extract is diluted further, enter the dilution factor here (i.e. 10 for 10-fold)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1</xdr:rowOff>
    </xdr:from>
    <xdr:to>
      <xdr:col>19</xdr:col>
      <xdr:colOff>1</xdr:colOff>
      <xdr:row>1</xdr:row>
      <xdr:rowOff>1363625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316477-5060-4A71-AEB0-427FD8DC4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95251"/>
          <a:ext cx="8401050" cy="1363624"/>
        </a:xfrm>
        <a:prstGeom prst="rect">
          <a:avLst/>
        </a:prstGeom>
      </xdr:spPr>
    </xdr:pic>
    <xdr:clientData/>
  </xdr:twoCellAnchor>
  <xdr:twoCellAnchor editAs="absolute">
    <xdr:from>
      <xdr:col>15</xdr:col>
      <xdr:colOff>847725</xdr:colOff>
      <xdr:row>1</xdr:row>
      <xdr:rowOff>1409700</xdr:rowOff>
    </xdr:from>
    <xdr:to>
      <xdr:col>17</xdr:col>
      <xdr:colOff>904875</xdr:colOff>
      <xdr:row>2</xdr:row>
      <xdr:rowOff>133350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E3017D-028B-4CC9-B9C8-FDECFEB8621C}"/>
            </a:ext>
          </a:extLst>
        </xdr:cNvPr>
        <xdr:cNvSpPr txBox="1">
          <a:spLocks noChangeArrowheads="1"/>
        </xdr:cNvSpPr>
      </xdr:nvSpPr>
      <xdr:spPr bwMode="auto">
        <a:xfrm>
          <a:off x="7439025" y="1504950"/>
          <a:ext cx="9810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</a:p>
      </xdr:txBody>
    </xdr:sp>
    <xdr:clientData fPrintsWithSheet="0"/>
  </xdr:twoCellAnchor>
  <xdr:twoCellAnchor editAs="absolute">
    <xdr:from>
      <xdr:col>15</xdr:col>
      <xdr:colOff>847725</xdr:colOff>
      <xdr:row>2</xdr:row>
      <xdr:rowOff>104775</xdr:rowOff>
    </xdr:from>
    <xdr:to>
      <xdr:col>18</xdr:col>
      <xdr:colOff>9525</xdr:colOff>
      <xdr:row>3</xdr:row>
      <xdr:rowOff>152400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356610-07EE-4DFF-B2DE-0C6C29932B28}"/>
            </a:ext>
          </a:extLst>
        </xdr:cNvPr>
        <xdr:cNvSpPr txBox="1">
          <a:spLocks noChangeArrowheads="1"/>
        </xdr:cNvSpPr>
      </xdr:nvSpPr>
      <xdr:spPr bwMode="auto">
        <a:xfrm>
          <a:off x="7439025" y="1695450"/>
          <a:ext cx="10096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</a:p>
      </xdr:txBody>
    </xdr:sp>
    <xdr:clientData fPrintsWithSheet="0"/>
  </xdr:twoCellAnchor>
  <xdr:twoCellAnchor>
    <xdr:from>
      <xdr:col>18</xdr:col>
      <xdr:colOff>0</xdr:colOff>
      <xdr:row>8</xdr:row>
      <xdr:rowOff>0</xdr:rowOff>
    </xdr:from>
    <xdr:to>
      <xdr:col>18</xdr:col>
      <xdr:colOff>0</xdr:colOff>
      <xdr:row>8</xdr:row>
      <xdr:rowOff>0</xdr:rowOff>
    </xdr:to>
    <xdr:sp macro="" textlink="">
      <xdr:nvSpPr>
        <xdr:cNvPr id="2196" name="Line 29">
          <a:extLst>
            <a:ext uri="{FF2B5EF4-FFF2-40B4-BE49-F238E27FC236}">
              <a16:creationId xmlns:a16="http://schemas.microsoft.com/office/drawing/2014/main" id="{0B597478-2AF8-4533-91F7-48D077824646}"/>
            </a:ext>
          </a:extLst>
        </xdr:cNvPr>
        <xdr:cNvSpPr>
          <a:spLocks noChangeShapeType="1"/>
        </xdr:cNvSpPr>
      </xdr:nvSpPr>
      <xdr:spPr bwMode="auto">
        <a:xfrm>
          <a:off x="8439150" y="22193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18</xdr:col>
      <xdr:colOff>0</xdr:colOff>
      <xdr:row>8</xdr:row>
      <xdr:rowOff>0</xdr:rowOff>
    </xdr:from>
    <xdr:to>
      <xdr:col>18</xdr:col>
      <xdr:colOff>0</xdr:colOff>
      <xdr:row>8</xdr:row>
      <xdr:rowOff>0</xdr:rowOff>
    </xdr:to>
    <xdr:sp macro="" textlink="">
      <xdr:nvSpPr>
        <xdr:cNvPr id="2197" name="Line 30">
          <a:extLst>
            <a:ext uri="{FF2B5EF4-FFF2-40B4-BE49-F238E27FC236}">
              <a16:creationId xmlns:a16="http://schemas.microsoft.com/office/drawing/2014/main" id="{87130048-5D28-4191-B36A-C0959A500534}"/>
            </a:ext>
          </a:extLst>
        </xdr:cNvPr>
        <xdr:cNvSpPr>
          <a:spLocks noChangeShapeType="1"/>
        </xdr:cNvSpPr>
      </xdr:nvSpPr>
      <xdr:spPr bwMode="auto">
        <a:xfrm flipH="1">
          <a:off x="8439150" y="22193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18</xdr:col>
      <xdr:colOff>0</xdr:colOff>
      <xdr:row>8</xdr:row>
      <xdr:rowOff>0</xdr:rowOff>
    </xdr:from>
    <xdr:to>
      <xdr:col>18</xdr:col>
      <xdr:colOff>0</xdr:colOff>
      <xdr:row>8</xdr:row>
      <xdr:rowOff>0</xdr:rowOff>
    </xdr:to>
    <xdr:sp macro="" textlink="">
      <xdr:nvSpPr>
        <xdr:cNvPr id="2198" name="Line 31">
          <a:extLst>
            <a:ext uri="{FF2B5EF4-FFF2-40B4-BE49-F238E27FC236}">
              <a16:creationId xmlns:a16="http://schemas.microsoft.com/office/drawing/2014/main" id="{5F778639-A19D-4A49-ADDB-6B2781B7471D}"/>
            </a:ext>
          </a:extLst>
        </xdr:cNvPr>
        <xdr:cNvSpPr>
          <a:spLocks noChangeShapeType="1"/>
        </xdr:cNvSpPr>
      </xdr:nvSpPr>
      <xdr:spPr bwMode="auto">
        <a:xfrm flipH="1">
          <a:off x="8439150" y="22193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3</xdr:col>
      <xdr:colOff>19050</xdr:colOff>
      <xdr:row>31</xdr:row>
      <xdr:rowOff>171450</xdr:rowOff>
    </xdr:from>
    <xdr:to>
      <xdr:col>5</xdr:col>
      <xdr:colOff>114300</xdr:colOff>
      <xdr:row>32</xdr:row>
      <xdr:rowOff>161925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32AD907-FFFC-465C-808B-530EDFBA84C4}"/>
            </a:ext>
          </a:extLst>
        </xdr:cNvPr>
        <xdr:cNvSpPr txBox="1">
          <a:spLocks noChangeArrowheads="1"/>
        </xdr:cNvSpPr>
      </xdr:nvSpPr>
      <xdr:spPr bwMode="auto">
        <a:xfrm>
          <a:off x="209550" y="7715250"/>
          <a:ext cx="15430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</a:p>
      </xdr:txBody>
    </xdr:sp>
    <xdr:clientData fPrintsWithSheet="0"/>
  </xdr:twoCellAnchor>
  <xdr:twoCellAnchor>
    <xdr:from>
      <xdr:col>8</xdr:col>
      <xdr:colOff>219075</xdr:colOff>
      <xdr:row>5</xdr:row>
      <xdr:rowOff>104775</xdr:rowOff>
    </xdr:from>
    <xdr:to>
      <xdr:col>8</xdr:col>
      <xdr:colOff>638175</xdr:colOff>
      <xdr:row>5</xdr:row>
      <xdr:rowOff>104775</xdr:rowOff>
    </xdr:to>
    <xdr:sp macro="" textlink="">
      <xdr:nvSpPr>
        <xdr:cNvPr id="2200" name="Line 58">
          <a:extLst>
            <a:ext uri="{FF2B5EF4-FFF2-40B4-BE49-F238E27FC236}">
              <a16:creationId xmlns:a16="http://schemas.microsoft.com/office/drawing/2014/main" id="{1068F223-ED2E-4D12-90E7-DE3799EEDDB2}"/>
            </a:ext>
          </a:extLst>
        </xdr:cNvPr>
        <xdr:cNvSpPr>
          <a:spLocks noChangeShapeType="1"/>
        </xdr:cNvSpPr>
      </xdr:nvSpPr>
      <xdr:spPr bwMode="auto">
        <a:xfrm flipH="1">
          <a:off x="3971925" y="1895475"/>
          <a:ext cx="419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257175</xdr:colOff>
      <xdr:row>5</xdr:row>
      <xdr:rowOff>104775</xdr:rowOff>
    </xdr:from>
    <xdr:to>
      <xdr:col>8</xdr:col>
      <xdr:colOff>628650</xdr:colOff>
      <xdr:row>5</xdr:row>
      <xdr:rowOff>104775</xdr:rowOff>
    </xdr:to>
    <xdr:sp macro="" textlink="">
      <xdr:nvSpPr>
        <xdr:cNvPr id="2201" name="Line 59">
          <a:extLst>
            <a:ext uri="{FF2B5EF4-FFF2-40B4-BE49-F238E27FC236}">
              <a16:creationId xmlns:a16="http://schemas.microsoft.com/office/drawing/2014/main" id="{D6CAF43B-481E-4CEB-9D05-990B7D62C9E4}"/>
            </a:ext>
          </a:extLst>
        </xdr:cNvPr>
        <xdr:cNvSpPr>
          <a:spLocks noChangeShapeType="1"/>
        </xdr:cNvSpPr>
      </xdr:nvSpPr>
      <xdr:spPr bwMode="auto">
        <a:xfrm flipH="1">
          <a:off x="4010025" y="1895475"/>
          <a:ext cx="3714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257175</xdr:colOff>
      <xdr:row>5</xdr:row>
      <xdr:rowOff>104775</xdr:rowOff>
    </xdr:from>
    <xdr:to>
      <xdr:col>8</xdr:col>
      <xdr:colOff>609600</xdr:colOff>
      <xdr:row>5</xdr:row>
      <xdr:rowOff>104775</xdr:rowOff>
    </xdr:to>
    <xdr:sp macro="" textlink="">
      <xdr:nvSpPr>
        <xdr:cNvPr id="2202" name="Line 60">
          <a:extLst>
            <a:ext uri="{FF2B5EF4-FFF2-40B4-BE49-F238E27FC236}">
              <a16:creationId xmlns:a16="http://schemas.microsoft.com/office/drawing/2014/main" id="{3A1039B6-F7D1-4F0D-9F7A-1974C6C1B32D}"/>
            </a:ext>
          </a:extLst>
        </xdr:cNvPr>
        <xdr:cNvSpPr>
          <a:spLocks noChangeShapeType="1"/>
        </xdr:cNvSpPr>
      </xdr:nvSpPr>
      <xdr:spPr bwMode="auto">
        <a:xfrm flipH="1">
          <a:off x="4010025" y="1895475"/>
          <a:ext cx="352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257175</xdr:colOff>
      <xdr:row>1</xdr:row>
      <xdr:rowOff>1247775</xdr:rowOff>
    </xdr:from>
    <xdr:to>
      <xdr:col>13</xdr:col>
      <xdr:colOff>257175</xdr:colOff>
      <xdr:row>3</xdr:row>
      <xdr:rowOff>142875</xdr:rowOff>
    </xdr:to>
    <xdr:sp macro="" textlink="">
      <xdr:nvSpPr>
        <xdr:cNvPr id="2203" name="Line 61">
          <a:extLst>
            <a:ext uri="{FF2B5EF4-FFF2-40B4-BE49-F238E27FC236}">
              <a16:creationId xmlns:a16="http://schemas.microsoft.com/office/drawing/2014/main" id="{D7C69450-D256-4A7A-9B29-09A0256D1D31}"/>
            </a:ext>
          </a:extLst>
        </xdr:cNvPr>
        <xdr:cNvSpPr>
          <a:spLocks noChangeShapeType="1"/>
        </xdr:cNvSpPr>
      </xdr:nvSpPr>
      <xdr:spPr bwMode="auto">
        <a:xfrm>
          <a:off x="5000625" y="1343025"/>
          <a:ext cx="0" cy="3524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8</xdr:col>
      <xdr:colOff>38100</xdr:colOff>
      <xdr:row>3</xdr:row>
      <xdr:rowOff>114300</xdr:rowOff>
    </xdr:from>
    <xdr:to>
      <xdr:col>8</xdr:col>
      <xdr:colOff>914400</xdr:colOff>
      <xdr:row>3</xdr:row>
      <xdr:rowOff>114300</xdr:rowOff>
    </xdr:to>
    <xdr:sp macro="" textlink="">
      <xdr:nvSpPr>
        <xdr:cNvPr id="2204" name="Line 63">
          <a:extLst>
            <a:ext uri="{FF2B5EF4-FFF2-40B4-BE49-F238E27FC236}">
              <a16:creationId xmlns:a16="http://schemas.microsoft.com/office/drawing/2014/main" id="{491A202D-E3D1-4824-889B-3F0BFE049922}"/>
            </a:ext>
          </a:extLst>
        </xdr:cNvPr>
        <xdr:cNvSpPr>
          <a:spLocks noChangeShapeType="1"/>
        </xdr:cNvSpPr>
      </xdr:nvSpPr>
      <xdr:spPr bwMode="auto">
        <a:xfrm>
          <a:off x="3790950" y="189547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zoomScaleNormal="82" workbookViewId="0">
      <selection activeCell="M51" sqref="M51"/>
    </sheetView>
  </sheetViews>
  <sheetFormatPr defaultColWidth="12.28515625" defaultRowHeight="15" x14ac:dyDescent="0.3"/>
  <cols>
    <col min="1" max="1" width="1.7109375" style="2" customWidth="1"/>
    <col min="2" max="2" width="1.42578125" style="2" customWidth="1"/>
    <col min="3" max="3" width="5.140625" style="11" customWidth="1"/>
    <col min="4" max="4" width="18.28515625" style="2" customWidth="1"/>
    <col min="5" max="7" width="10.85546875" style="2" customWidth="1"/>
    <col min="8" max="8" width="5.7109375" style="2" customWidth="1"/>
    <col min="9" max="9" width="10.85546875" style="2" customWidth="1"/>
    <col min="10" max="10" width="11.28515625" style="2" customWidth="1"/>
    <col min="11" max="11" width="10.7109375" style="2" customWidth="1"/>
    <col min="12" max="13" width="9.28515625" style="2" customWidth="1"/>
    <col min="14" max="14" width="8.85546875" style="2" customWidth="1"/>
    <col min="15" max="15" width="1.28515625" style="2" customWidth="1"/>
    <col min="16" max="16" width="0.7109375" style="2" customWidth="1"/>
    <col min="17" max="17" width="99.7109375" style="1" customWidth="1"/>
    <col min="18" max="16384" width="12.28515625" style="2"/>
  </cols>
  <sheetData>
    <row r="1" spans="1:17" ht="7.7" customHeight="1" x14ac:dyDescent="0.3">
      <c r="A1" s="1"/>
      <c r="B1" s="1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3.7" customHeight="1" x14ac:dyDescent="0.3">
      <c r="A2" s="1"/>
      <c r="B2" s="3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ht="27" customHeight="1" x14ac:dyDescent="0.3">
      <c r="A3" s="1"/>
      <c r="B3" s="3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9"/>
      <c r="P3" s="3"/>
    </row>
    <row r="4" spans="1:17" ht="42.75" customHeight="1" x14ac:dyDescent="0.3">
      <c r="A4" s="1"/>
      <c r="B4" s="3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9"/>
      <c r="P4" s="3"/>
    </row>
    <row r="5" spans="1:17" ht="18.2" customHeight="1" x14ac:dyDescent="0.3">
      <c r="A5" s="1"/>
      <c r="B5" s="3"/>
      <c r="C5" s="1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9"/>
      <c r="P5" s="3"/>
    </row>
    <row r="6" spans="1:17" ht="13.7" customHeight="1" x14ac:dyDescent="0.3">
      <c r="A6" s="1"/>
      <c r="B6" s="3"/>
      <c r="C6" s="1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9"/>
      <c r="P6" s="3"/>
    </row>
    <row r="7" spans="1:17" s="13" customFormat="1" ht="30.95" customHeight="1" x14ac:dyDescent="0.4">
      <c r="A7" s="1"/>
      <c r="B7" s="3"/>
      <c r="C7" s="77" t="s">
        <v>11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  <c r="P7" s="3"/>
      <c r="Q7" s="1"/>
    </row>
    <row r="8" spans="1:17" s="13" customFormat="1" ht="42.6" customHeight="1" x14ac:dyDescent="0.35">
      <c r="A8" s="1"/>
      <c r="B8" s="3"/>
      <c r="C8" s="90" t="s">
        <v>42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25"/>
      <c r="O8" s="80"/>
      <c r="P8" s="3"/>
      <c r="Q8" s="1"/>
    </row>
    <row r="9" spans="1:17" s="13" customFormat="1" ht="40.700000000000003" customHeight="1" x14ac:dyDescent="0.4">
      <c r="A9" s="1"/>
      <c r="B9" s="3"/>
      <c r="C9" s="77" t="s">
        <v>12</v>
      </c>
      <c r="D9" s="3"/>
      <c r="E9" s="14"/>
      <c r="F9" s="14"/>
      <c r="G9" s="14"/>
      <c r="H9" s="69"/>
      <c r="I9" s="14"/>
      <c r="J9" s="14"/>
      <c r="K9" s="14"/>
      <c r="L9" s="14"/>
      <c r="M9" s="14"/>
      <c r="N9" s="14"/>
      <c r="O9" s="81"/>
      <c r="P9" s="3"/>
      <c r="Q9" s="1"/>
    </row>
    <row r="10" spans="1:17" s="13" customFormat="1" ht="18.75" x14ac:dyDescent="0.35">
      <c r="A10" s="1"/>
      <c r="B10" s="3"/>
      <c r="C10" s="26" t="s">
        <v>14</v>
      </c>
      <c r="D10" s="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81"/>
      <c r="P10" s="3"/>
      <c r="Q10" s="1"/>
    </row>
    <row r="11" spans="1:17" s="13" customFormat="1" ht="17.25" x14ac:dyDescent="0.35">
      <c r="A11" s="1"/>
      <c r="B11" s="3"/>
      <c r="C11" s="26" t="s">
        <v>15</v>
      </c>
      <c r="D11" s="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81"/>
      <c r="P11" s="3"/>
      <c r="Q11" s="1"/>
    </row>
    <row r="12" spans="1:17" s="13" customFormat="1" ht="17.25" x14ac:dyDescent="0.35">
      <c r="A12" s="1"/>
      <c r="B12" s="3"/>
      <c r="C12" s="2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3"/>
      <c r="P12" s="3"/>
      <c r="Q12" s="1"/>
    </row>
    <row r="13" spans="1:17" s="13" customFormat="1" x14ac:dyDescent="0.3">
      <c r="A13" s="1"/>
      <c r="B13" s="3"/>
      <c r="C13" s="9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"/>
      <c r="P13" s="3"/>
      <c r="Q13" s="1"/>
    </row>
    <row r="14" spans="1:17" s="13" customFormat="1" ht="63.6" customHeight="1" x14ac:dyDescent="0.3">
      <c r="A14" s="1"/>
      <c r="B14" s="3"/>
      <c r="C14" s="9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3"/>
      <c r="P14" s="3"/>
      <c r="Q14" s="1"/>
    </row>
    <row r="15" spans="1:17" s="12" customFormat="1" ht="20.25" customHeight="1" x14ac:dyDescent="0.3">
      <c r="A15" s="1"/>
      <c r="B15" s="3"/>
      <c r="C15" s="9"/>
      <c r="D15" s="30" t="s">
        <v>10</v>
      </c>
      <c r="E15" s="92"/>
      <c r="F15" s="93"/>
      <c r="G15" s="3"/>
      <c r="H15" s="3"/>
      <c r="I15" s="3"/>
      <c r="J15" s="3"/>
      <c r="K15" s="3"/>
      <c r="L15" s="3"/>
      <c r="M15" s="46"/>
      <c r="N15" s="3"/>
      <c r="O15" s="3"/>
      <c r="P15" s="3"/>
      <c r="Q15" s="1"/>
    </row>
    <row r="16" spans="1:17" s="12" customFormat="1" ht="3.95" customHeight="1" x14ac:dyDescent="0.3">
      <c r="A16" s="1"/>
      <c r="B16" s="3"/>
      <c r="C16" s="9"/>
      <c r="D16" s="30"/>
      <c r="E16" s="14"/>
      <c r="F16" s="57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7" s="12" customFormat="1" ht="20.25" customHeight="1" x14ac:dyDescent="0.3">
      <c r="A17" s="1"/>
      <c r="B17" s="3"/>
      <c r="C17" s="9"/>
      <c r="D17" s="46" t="s">
        <v>16</v>
      </c>
      <c r="E17" s="87" t="s">
        <v>19</v>
      </c>
      <c r="F17" s="88"/>
      <c r="G17" s="89"/>
      <c r="H17" s="3"/>
      <c r="I17" s="76" t="s">
        <v>35</v>
      </c>
      <c r="J17" s="70"/>
      <c r="K17" s="70"/>
      <c r="L17" s="70"/>
      <c r="M17" s="71"/>
      <c r="N17" s="3"/>
      <c r="O17" s="3"/>
      <c r="P17" s="3"/>
      <c r="Q17" s="1"/>
    </row>
    <row r="18" spans="1:17" s="13" customFormat="1" ht="3.95" customHeight="1" x14ac:dyDescent="0.3">
      <c r="A18" s="1"/>
      <c r="B18" s="3"/>
      <c r="C18" s="9"/>
      <c r="D18" s="30"/>
      <c r="E18" s="14"/>
      <c r="F18" s="57"/>
      <c r="G18" s="3"/>
      <c r="H18" s="3"/>
      <c r="I18" s="3"/>
      <c r="J18" s="3"/>
      <c r="K18" s="3"/>
      <c r="L18" s="3"/>
      <c r="M18" s="3"/>
      <c r="N18" s="3"/>
      <c r="O18" s="3"/>
      <c r="P18" s="3"/>
      <c r="Q18" s="1"/>
    </row>
    <row r="19" spans="1:17" s="13" customFormat="1" ht="20.25" customHeight="1" x14ac:dyDescent="0.3">
      <c r="A19" s="1"/>
      <c r="B19" s="3"/>
      <c r="C19" s="9"/>
      <c r="D19" s="46" t="s">
        <v>17</v>
      </c>
      <c r="E19" s="82"/>
      <c r="F19" s="57"/>
      <c r="G19" s="3"/>
      <c r="H19" s="3"/>
      <c r="I19" s="30" t="s">
        <v>26</v>
      </c>
      <c r="J19" s="3"/>
      <c r="K19" s="3"/>
      <c r="L19" s="3"/>
      <c r="M19" s="3"/>
      <c r="N19" s="3"/>
      <c r="O19" s="3"/>
      <c r="P19" s="3"/>
      <c r="Q19" s="1"/>
    </row>
    <row r="20" spans="1:17" s="13" customFormat="1" ht="3.95" customHeight="1" x14ac:dyDescent="0.3">
      <c r="A20" s="1"/>
      <c r="B20" s="3"/>
      <c r="C20" s="9"/>
      <c r="D20" s="3"/>
      <c r="E20" s="47"/>
      <c r="F20" s="3"/>
      <c r="G20" s="3"/>
      <c r="H20" s="3"/>
      <c r="J20" s="3"/>
      <c r="K20" s="3"/>
      <c r="L20" s="3"/>
      <c r="M20" s="3"/>
      <c r="N20" s="3"/>
      <c r="O20" s="3"/>
      <c r="P20" s="3"/>
      <c r="Q20" s="1"/>
    </row>
    <row r="21" spans="1:17" s="13" customFormat="1" ht="60" x14ac:dyDescent="0.3">
      <c r="A21" s="1"/>
      <c r="B21" s="3"/>
      <c r="C21" s="9"/>
      <c r="D21" s="6" t="s">
        <v>0</v>
      </c>
      <c r="E21" s="94" t="s">
        <v>21</v>
      </c>
      <c r="F21" s="95"/>
      <c r="G21" s="7" t="s">
        <v>41</v>
      </c>
      <c r="H21" s="3"/>
      <c r="I21" s="7" t="s">
        <v>40</v>
      </c>
      <c r="J21" s="7" t="s">
        <v>38</v>
      </c>
      <c r="K21" s="7" t="s">
        <v>39</v>
      </c>
      <c r="L21" s="91" t="s">
        <v>25</v>
      </c>
      <c r="M21" s="91"/>
      <c r="N21" s="3"/>
      <c r="O21" s="3"/>
      <c r="P21" s="3"/>
      <c r="Q21" s="1"/>
    </row>
    <row r="22" spans="1:17" s="13" customFormat="1" ht="20.25" customHeight="1" x14ac:dyDescent="0.3">
      <c r="A22" s="1"/>
      <c r="B22" s="3"/>
      <c r="C22" s="9"/>
      <c r="D22" s="6"/>
      <c r="E22" s="40">
        <v>1</v>
      </c>
      <c r="F22" s="44">
        <v>2</v>
      </c>
      <c r="G22" s="40"/>
      <c r="H22" s="3"/>
      <c r="I22" s="40"/>
      <c r="J22" s="40"/>
      <c r="K22" s="41"/>
      <c r="L22" s="91"/>
      <c r="M22" s="91"/>
      <c r="N22" s="3"/>
      <c r="O22" s="3"/>
      <c r="P22" s="3"/>
      <c r="Q22" s="1"/>
    </row>
    <row r="23" spans="1:17" s="13" customFormat="1" ht="20.25" customHeight="1" x14ac:dyDescent="0.3">
      <c r="A23" s="1"/>
      <c r="B23" s="3"/>
      <c r="C23" s="9"/>
      <c r="D23" s="42"/>
      <c r="E23" s="31"/>
      <c r="F23" s="31"/>
      <c r="G23" s="43"/>
      <c r="H23" s="3"/>
      <c r="I23" s="43"/>
      <c r="J23" s="83">
        <v>50</v>
      </c>
      <c r="K23" s="42">
        <v>1</v>
      </c>
      <c r="L23" s="85"/>
      <c r="M23" s="85"/>
      <c r="N23" s="3"/>
      <c r="O23" s="3"/>
      <c r="P23" s="3"/>
      <c r="Q23" s="1"/>
    </row>
    <row r="24" spans="1:17" s="13" customFormat="1" ht="3.95" customHeight="1" x14ac:dyDescent="0.3">
      <c r="A24" s="1"/>
      <c r="B24" s="3"/>
      <c r="C24" s="9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3"/>
      <c r="P24" s="3"/>
      <c r="Q24" s="1"/>
    </row>
    <row r="25" spans="1:17" s="13" customFormat="1" x14ac:dyDescent="0.3">
      <c r="A25" s="1"/>
      <c r="B25" s="3"/>
      <c r="C25" s="9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3"/>
      <c r="P25" s="3"/>
      <c r="Q25" s="1"/>
    </row>
    <row r="26" spans="1:17" s="13" customFormat="1" x14ac:dyDescent="0.3">
      <c r="A26" s="1"/>
      <c r="B26" s="3"/>
      <c r="C26" s="9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3"/>
      <c r="P26" s="3"/>
      <c r="Q26" s="1"/>
    </row>
    <row r="27" spans="1:17" s="13" customFormat="1" x14ac:dyDescent="0.3">
      <c r="A27" s="1"/>
      <c r="B27" s="3"/>
      <c r="C27" s="9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3"/>
      <c r="P27" s="3"/>
      <c r="Q27" s="1"/>
    </row>
    <row r="28" spans="1:17" s="13" customFormat="1" x14ac:dyDescent="0.3">
      <c r="A28" s="1"/>
      <c r="B28" s="3"/>
      <c r="C28" s="9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3"/>
      <c r="P28" s="3"/>
      <c r="Q28" s="1"/>
    </row>
    <row r="29" spans="1:17" s="13" customFormat="1" x14ac:dyDescent="0.3">
      <c r="A29" s="1"/>
      <c r="B29" s="3"/>
      <c r="C29" s="9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3"/>
      <c r="P29" s="3"/>
      <c r="Q29" s="1"/>
    </row>
    <row r="30" spans="1:17" s="13" customFormat="1" x14ac:dyDescent="0.3">
      <c r="A30" s="1"/>
      <c r="B30" s="3"/>
      <c r="C30" s="9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3"/>
      <c r="P30" s="3"/>
      <c r="Q30" s="1"/>
    </row>
    <row r="31" spans="1:17" s="13" customFormat="1" x14ac:dyDescent="0.3">
      <c r="A31" s="1"/>
      <c r="B31" s="3"/>
      <c r="C31" s="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3"/>
      <c r="P31" s="3"/>
      <c r="Q31" s="1"/>
    </row>
    <row r="32" spans="1:17" s="13" customFormat="1" x14ac:dyDescent="0.3">
      <c r="A32" s="1"/>
      <c r="B32" s="3"/>
      <c r="C32" s="9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3"/>
      <c r="P32" s="3"/>
      <c r="Q32" s="1"/>
    </row>
    <row r="33" spans="1:17" s="13" customFormat="1" x14ac:dyDescent="0.3">
      <c r="A33" s="1"/>
      <c r="B33" s="3"/>
      <c r="C33" s="9"/>
      <c r="D33" s="15"/>
      <c r="E33" s="15"/>
      <c r="F33" s="15"/>
      <c r="G33" s="15"/>
      <c r="H33" s="15"/>
      <c r="I33" s="15"/>
      <c r="J33" s="15" t="s">
        <v>13</v>
      </c>
      <c r="K33" s="15"/>
      <c r="L33" s="15"/>
      <c r="M33" s="15"/>
      <c r="N33" s="15"/>
      <c r="O33" s="3"/>
      <c r="P33" s="3"/>
      <c r="Q33" s="1"/>
    </row>
    <row r="34" spans="1:17" s="13" customFormat="1" x14ac:dyDescent="0.3">
      <c r="A34" s="1"/>
      <c r="B34" s="3"/>
      <c r="C34" s="9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3"/>
      <c r="P34" s="3"/>
      <c r="Q34" s="1"/>
    </row>
    <row r="35" spans="1:17" s="13" customFormat="1" x14ac:dyDescent="0.3">
      <c r="A35" s="1"/>
      <c r="B35" s="3"/>
      <c r="C35" s="9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3"/>
      <c r="P35" s="3"/>
      <c r="Q35" s="1"/>
    </row>
    <row r="36" spans="1:17" s="13" customFormat="1" x14ac:dyDescent="0.3">
      <c r="A36" s="1"/>
      <c r="B36" s="3"/>
      <c r="C36" s="9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3"/>
      <c r="P36" s="3"/>
      <c r="Q36" s="1"/>
    </row>
    <row r="37" spans="1:17" s="13" customFormat="1" x14ac:dyDescent="0.3">
      <c r="A37" s="1"/>
      <c r="B37" s="3"/>
      <c r="C37" s="9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3"/>
      <c r="P37" s="3"/>
      <c r="Q37" s="1"/>
    </row>
    <row r="38" spans="1:17" s="13" customFormat="1" x14ac:dyDescent="0.3">
      <c r="A38" s="1"/>
      <c r="B38" s="3"/>
      <c r="C38" s="9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3"/>
      <c r="P38" s="3"/>
      <c r="Q38" s="1"/>
    </row>
    <row r="39" spans="1:17" s="13" customFormat="1" x14ac:dyDescent="0.3">
      <c r="A39" s="1"/>
      <c r="B39" s="3"/>
      <c r="C39" s="9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3"/>
      <c r="P39" s="3"/>
      <c r="Q39" s="1"/>
    </row>
    <row r="40" spans="1:17" s="13" customFormat="1" x14ac:dyDescent="0.3">
      <c r="A40" s="1"/>
      <c r="B40" s="3"/>
      <c r="C40" s="9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"/>
      <c r="P40" s="3"/>
      <c r="Q40" s="1"/>
    </row>
    <row r="41" spans="1:17" s="13" customFormat="1" x14ac:dyDescent="0.3">
      <c r="A41" s="1"/>
      <c r="B41" s="3"/>
      <c r="C41" s="9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3"/>
      <c r="P41" s="3"/>
      <c r="Q41" s="1"/>
    </row>
    <row r="42" spans="1:17" s="13" customFormat="1" x14ac:dyDescent="0.3">
      <c r="A42" s="1"/>
      <c r="B42" s="3"/>
      <c r="C42" s="9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3"/>
      <c r="P42" s="3"/>
      <c r="Q42" s="1"/>
    </row>
    <row r="43" spans="1:17" s="13" customFormat="1" ht="19.7" customHeight="1" x14ac:dyDescent="0.4">
      <c r="A43" s="1"/>
      <c r="B43" s="3"/>
      <c r="C43" s="32" t="s">
        <v>4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  <c r="P43" s="3"/>
      <c r="Q43" s="1"/>
    </row>
    <row r="44" spans="1:17" s="17" customFormat="1" ht="24.95" customHeight="1" x14ac:dyDescent="0.35">
      <c r="A44" s="16"/>
      <c r="B44" s="19"/>
      <c r="C44" s="33" t="s">
        <v>5</v>
      </c>
      <c r="D44" s="25"/>
      <c r="E44" s="25"/>
      <c r="F44" s="25"/>
      <c r="G44" s="25"/>
      <c r="H44" s="25"/>
      <c r="I44" s="25"/>
      <c r="K44" s="25"/>
      <c r="L44" s="25"/>
      <c r="M44" s="25"/>
      <c r="N44" s="25"/>
      <c r="O44" s="24"/>
      <c r="P44" s="19"/>
      <c r="Q44" s="16"/>
    </row>
    <row r="45" spans="1:17" s="18" customFormat="1" ht="38.25" customHeight="1" x14ac:dyDescent="0.3">
      <c r="A45" s="16"/>
      <c r="B45" s="19"/>
      <c r="C45" s="86" t="s">
        <v>6</v>
      </c>
      <c r="D45" s="86"/>
      <c r="E45" s="86"/>
      <c r="F45" s="86"/>
      <c r="G45" s="86"/>
      <c r="H45" s="39"/>
      <c r="I45" s="34"/>
      <c r="J45" s="35" t="s">
        <v>7</v>
      </c>
      <c r="K45" s="34"/>
      <c r="L45" s="34"/>
      <c r="M45" s="34"/>
      <c r="N45" s="34"/>
      <c r="O45" s="35"/>
      <c r="P45" s="20"/>
      <c r="Q45" s="16"/>
    </row>
    <row r="46" spans="1:17" s="18" customFormat="1" ht="30.95" customHeight="1" x14ac:dyDescent="0.35">
      <c r="A46" s="16"/>
      <c r="B46" s="19"/>
      <c r="C46" s="26" t="s">
        <v>1</v>
      </c>
      <c r="D46" s="26"/>
      <c r="E46" s="26"/>
      <c r="F46" s="26"/>
      <c r="G46" s="26"/>
      <c r="H46" s="26"/>
      <c r="I46" s="26"/>
      <c r="J46" s="36"/>
      <c r="K46" s="26"/>
      <c r="L46" s="26"/>
      <c r="M46" s="26"/>
      <c r="N46" s="26"/>
      <c r="O46" s="36"/>
      <c r="P46" s="20"/>
      <c r="Q46" s="16"/>
    </row>
    <row r="47" spans="1:17" s="18" customFormat="1" ht="16.7" customHeight="1" x14ac:dyDescent="0.35">
      <c r="A47" s="16"/>
      <c r="B47" s="19"/>
      <c r="C47" s="27" t="s">
        <v>8</v>
      </c>
      <c r="D47" s="26"/>
      <c r="E47" s="26"/>
      <c r="F47" s="26"/>
      <c r="G47" s="26"/>
      <c r="H47" s="26"/>
      <c r="I47" s="26"/>
      <c r="J47" s="35" t="s">
        <v>43</v>
      </c>
      <c r="K47" s="26"/>
      <c r="L47" s="26"/>
      <c r="M47" s="26"/>
      <c r="N47" s="26"/>
      <c r="O47" s="35"/>
      <c r="P47" s="20"/>
      <c r="Q47" s="16"/>
    </row>
    <row r="48" spans="1:17" s="18" customFormat="1" ht="16.7" customHeight="1" x14ac:dyDescent="0.35">
      <c r="A48" s="16"/>
      <c r="B48" s="19"/>
      <c r="C48" s="37" t="s">
        <v>9</v>
      </c>
      <c r="D48" s="26"/>
      <c r="E48" s="26"/>
      <c r="F48" s="26"/>
      <c r="G48" s="26"/>
      <c r="H48" s="26"/>
      <c r="I48" s="26"/>
      <c r="J48" s="35" t="s">
        <v>44</v>
      </c>
      <c r="K48" s="26"/>
      <c r="L48" s="26"/>
      <c r="M48" s="26"/>
      <c r="N48" s="26"/>
      <c r="O48" s="35"/>
      <c r="P48" s="20"/>
      <c r="Q48" s="16"/>
    </row>
    <row r="49" spans="1:17" ht="16.7" customHeight="1" x14ac:dyDescent="0.35">
      <c r="A49" s="16"/>
      <c r="B49" s="19"/>
      <c r="C49" s="37" t="s">
        <v>2</v>
      </c>
      <c r="D49" s="28"/>
      <c r="E49" s="28"/>
      <c r="F49" s="28"/>
      <c r="G49" s="28"/>
      <c r="H49" s="28"/>
      <c r="I49" s="28"/>
      <c r="J49" s="35" t="s">
        <v>3</v>
      </c>
      <c r="K49" s="28"/>
      <c r="L49" s="28"/>
      <c r="M49"/>
      <c r="N49" s="28"/>
      <c r="O49" s="35"/>
      <c r="P49" s="20"/>
      <c r="Q49" s="16"/>
    </row>
    <row r="50" spans="1:17" ht="16.7" customHeight="1" x14ac:dyDescent="0.35">
      <c r="A50" s="16"/>
      <c r="B50" s="19"/>
      <c r="C50" s="37"/>
      <c r="D50" s="28"/>
      <c r="E50" s="28"/>
      <c r="F50" s="28"/>
      <c r="G50" s="28"/>
      <c r="H50" s="28"/>
      <c r="I50" s="28"/>
      <c r="K50" s="28"/>
      <c r="L50" s="28"/>
      <c r="M50" s="33" t="s">
        <v>45</v>
      </c>
      <c r="O50" s="25"/>
      <c r="P50" s="20"/>
      <c r="Q50" s="16"/>
    </row>
    <row r="51" spans="1:17" ht="16.7" customHeight="1" x14ac:dyDescent="0.35">
      <c r="A51" s="16"/>
      <c r="B51" s="19"/>
      <c r="C51" s="37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38"/>
      <c r="P51" s="20"/>
      <c r="Q51" s="16"/>
    </row>
    <row r="52" spans="1:17" s="17" customFormat="1" ht="399.95" customHeight="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</sheetData>
  <sheetProtection password="8E71" sheet="1" objects="1" scenarios="1"/>
  <mergeCells count="8">
    <mergeCell ref="L23:M23"/>
    <mergeCell ref="C45:G45"/>
    <mergeCell ref="E17:G17"/>
    <mergeCell ref="C8:M8"/>
    <mergeCell ref="L21:M21"/>
    <mergeCell ref="L22:M22"/>
    <mergeCell ref="E15:F15"/>
    <mergeCell ref="E21:F21"/>
  </mergeCells>
  <phoneticPr fontId="0" type="noConversion"/>
  <dataValidations count="2">
    <dataValidation allowBlank="1" sqref="O5:O7 O1:O2 A1:B1048576 M18:M20 C46 O46 C52:O65536 J24:J43 C48:C51 J46 D46:I51 J51 D24:I44 K24:O44 I15:P16 I21:I23 E15:E16 F16 E18:G23 Q1:IV1048576 H15:H23 G15:G16 D9:D23 I18:I19 E9:O14 C1:C43 D1:N7 P1:P14 P24:P65536 J18:L23 N18:P23 K46:L51 N46:N51 M46:M48 M50:M51"/>
    <dataValidation type="list" allowBlank="1" showErrorMessage="1" error="Please select one of the choices on the drop-down list associated with this cell." sqref="E17:F17">
      <formula1>$A$6:$A$8</formula1>
    </dataValidation>
  </dataValidations>
  <hyperlinks>
    <hyperlink ref="J49" r:id="rId1" display="mailto:info@megazyme.com"/>
    <hyperlink ref="J45" r:id="rId2" display="http://www.megazyme.com/"/>
    <hyperlink ref="J48" r:id="rId3"/>
    <hyperlink ref="J47" r:id="rId4"/>
  </hyperlinks>
  <pageMargins left="0.59055118110236227" right="0.59055118110236227" top="0.59055118110236227" bottom="0.98425196850393704" header="0.51181102362204722" footer="0.51181102362204722"/>
  <pageSetup paperSize="9" scale="94" fitToHeight="2" orientation="landscape" horizontalDpi="360" verticalDpi="360"/>
  <headerFooter alignWithMargins="0">
    <oddFooter>&amp;LPrinted on &amp;D, Page &amp;P of &amp;N</oddFooter>
  </headerFooter>
  <rowBreaks count="1" manualBreakCount="1">
    <brk id="23" min="1" max="15" man="1"/>
  </rowBreak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opLeftCell="B1" zoomScaleNormal="82" workbookViewId="0">
      <selection activeCell="T9" sqref="T9"/>
    </sheetView>
  </sheetViews>
  <sheetFormatPr defaultColWidth="12.28515625" defaultRowHeight="15" x14ac:dyDescent="0.3"/>
  <cols>
    <col min="1" max="1" width="0" style="2" hidden="1" customWidth="1"/>
    <col min="2" max="2" width="1.7109375" style="2" customWidth="1"/>
    <col min="3" max="3" width="1.140625" style="2" customWidth="1"/>
    <col min="4" max="4" width="3.42578125" style="2" customWidth="1"/>
    <col min="5" max="5" width="18.28515625" style="2" customWidth="1"/>
    <col min="6" max="7" width="15.85546875" style="2" customWidth="1"/>
    <col min="8" max="8" width="10.28515625" style="2" hidden="1" customWidth="1"/>
    <col min="9" max="9" width="14.85546875" style="2" customWidth="1"/>
    <col min="10" max="13" width="10.28515625" style="2" hidden="1" customWidth="1"/>
    <col min="14" max="16" width="13.85546875" style="2" customWidth="1"/>
    <col min="17" max="17" width="10.28515625" style="2" hidden="1" customWidth="1"/>
    <col min="18" max="18" width="13.85546875" style="2" customWidth="1"/>
    <col min="19" max="19" width="1.140625" style="2" customWidth="1"/>
    <col min="20" max="20" width="200.7109375" style="2" customWidth="1"/>
    <col min="21" max="16384" width="12.28515625" style="2"/>
  </cols>
  <sheetData>
    <row r="1" spans="1:20" ht="7.7" customHeight="1" x14ac:dyDescent="0.3">
      <c r="B1" s="7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5"/>
      <c r="T1" s="45"/>
    </row>
    <row r="2" spans="1:20" ht="117.75" customHeight="1" x14ac:dyDescent="0.3"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5"/>
    </row>
    <row r="3" spans="1:20" ht="15" customHeight="1" x14ac:dyDescent="0.3"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5"/>
    </row>
    <row r="4" spans="1:20" x14ac:dyDescent="0.3">
      <c r="B4" s="1"/>
      <c r="C4" s="3"/>
      <c r="D4" s="3"/>
      <c r="E4" s="30" t="s">
        <v>10</v>
      </c>
      <c r="F4" s="96"/>
      <c r="G4" s="97"/>
      <c r="H4" s="3"/>
      <c r="I4" s="3"/>
      <c r="J4" s="3"/>
      <c r="K4" s="3"/>
      <c r="L4" s="3"/>
      <c r="M4" s="3"/>
      <c r="N4" s="46" t="s">
        <v>23</v>
      </c>
      <c r="O4" s="3"/>
      <c r="P4" s="3"/>
      <c r="Q4" s="3"/>
      <c r="R4" s="3"/>
      <c r="S4" s="3"/>
      <c r="T4" s="45"/>
    </row>
    <row r="5" spans="1:20" ht="3.95" customHeight="1" x14ac:dyDescent="0.3">
      <c r="B5" s="1"/>
      <c r="C5" s="3"/>
      <c r="D5" s="3"/>
      <c r="E5" s="30"/>
      <c r="F5" s="14"/>
      <c r="G5" s="5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5"/>
    </row>
    <row r="6" spans="1:20" x14ac:dyDescent="0.3">
      <c r="A6" s="2" t="str">
        <f>Equations!E4</f>
        <v>Humicola insolens</v>
      </c>
      <c r="B6" s="1"/>
      <c r="C6" s="3"/>
      <c r="D6" s="3"/>
      <c r="E6" s="46" t="s">
        <v>16</v>
      </c>
      <c r="F6" s="98" t="s">
        <v>19</v>
      </c>
      <c r="G6" s="99"/>
      <c r="H6" s="3"/>
      <c r="I6" s="3"/>
      <c r="J6" s="3"/>
      <c r="K6" s="3"/>
      <c r="L6" s="3"/>
      <c r="M6" s="3"/>
      <c r="N6" s="100" t="str">
        <f>VLOOKUP(F6,Equations!E4:F6,2,FALSE)</f>
        <v>= 97.7 x Absorbance_Squared + 178 x Absorbance + 3.1</v>
      </c>
      <c r="O6" s="101"/>
      <c r="P6" s="101"/>
      <c r="Q6" s="101"/>
      <c r="R6" s="102"/>
      <c r="S6" s="3"/>
      <c r="T6" s="45"/>
    </row>
    <row r="7" spans="1:20" ht="3.95" customHeight="1" x14ac:dyDescent="0.3">
      <c r="A7" s="2" t="str">
        <f>Equations!E5</f>
        <v>Trichoderma longibrachiatum; pI 9.0</v>
      </c>
      <c r="B7" s="1"/>
      <c r="C7" s="3"/>
      <c r="D7" s="3"/>
      <c r="E7" s="30"/>
      <c r="F7" s="14"/>
      <c r="G7" s="5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5"/>
    </row>
    <row r="8" spans="1:20" x14ac:dyDescent="0.3">
      <c r="A8" s="2" t="str">
        <f>Equations!E6</f>
        <v>Aspergillus niger</v>
      </c>
      <c r="B8" s="1"/>
      <c r="C8" s="3"/>
      <c r="D8" s="3"/>
      <c r="E8" s="46" t="s">
        <v>17</v>
      </c>
      <c r="F8" s="64"/>
      <c r="G8" s="5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5"/>
    </row>
    <row r="9" spans="1:20" s="47" customFormat="1" x14ac:dyDescent="0.3">
      <c r="B9" s="1"/>
      <c r="C9" s="3"/>
      <c r="D9" s="3"/>
      <c r="E9" s="3"/>
      <c r="G9" s="3"/>
      <c r="H9" s="3"/>
      <c r="I9" s="3"/>
      <c r="J9" s="3"/>
      <c r="K9" s="3"/>
      <c r="L9" s="3"/>
      <c r="M9" s="3"/>
      <c r="N9" s="30" t="s">
        <v>26</v>
      </c>
      <c r="O9" s="3"/>
      <c r="P9" s="3"/>
      <c r="Q9" s="3"/>
      <c r="R9" s="3"/>
      <c r="S9" s="3"/>
      <c r="T9" s="45"/>
    </row>
    <row r="10" spans="1:20" s="52" customFormat="1" ht="89.25" customHeight="1" x14ac:dyDescent="0.2">
      <c r="B10" s="48"/>
      <c r="C10" s="49"/>
      <c r="D10" s="41"/>
      <c r="E10" s="6" t="s">
        <v>0</v>
      </c>
      <c r="F10" s="94" t="s">
        <v>21</v>
      </c>
      <c r="G10" s="95"/>
      <c r="H10" s="74" t="s">
        <v>22</v>
      </c>
      <c r="I10" s="7" t="s">
        <v>22</v>
      </c>
      <c r="J10" s="75" t="s">
        <v>32</v>
      </c>
      <c r="K10" s="75" t="s">
        <v>33</v>
      </c>
      <c r="L10" s="75" t="s">
        <v>34</v>
      </c>
      <c r="M10" s="75" t="s">
        <v>24</v>
      </c>
      <c r="N10" s="7" t="s">
        <v>40</v>
      </c>
      <c r="O10" s="7" t="s">
        <v>38</v>
      </c>
      <c r="P10" s="7" t="s">
        <v>39</v>
      </c>
      <c r="Q10" s="75" t="s">
        <v>25</v>
      </c>
      <c r="R10" s="7" t="s">
        <v>25</v>
      </c>
      <c r="S10" s="50"/>
      <c r="T10" s="51"/>
    </row>
    <row r="11" spans="1:20" s="52" customFormat="1" x14ac:dyDescent="0.2">
      <c r="B11" s="48"/>
      <c r="C11" s="49"/>
      <c r="D11" s="41"/>
      <c r="E11" s="53"/>
      <c r="F11" s="40">
        <v>1</v>
      </c>
      <c r="G11" s="44">
        <v>2</v>
      </c>
      <c r="H11" s="58"/>
      <c r="I11" s="40"/>
      <c r="J11" s="59"/>
      <c r="K11" s="59"/>
      <c r="L11" s="59"/>
      <c r="M11" s="59"/>
      <c r="N11" s="40"/>
      <c r="O11" s="40"/>
      <c r="P11" s="41"/>
      <c r="Q11" s="59"/>
      <c r="R11" s="40"/>
      <c r="S11" s="50"/>
      <c r="T11" s="51"/>
    </row>
    <row r="12" spans="1:20" x14ac:dyDescent="0.3">
      <c r="B12" s="1"/>
      <c r="C12" s="3"/>
      <c r="D12" s="54">
        <v>1</v>
      </c>
      <c r="E12" s="65"/>
      <c r="F12" s="66"/>
      <c r="G12" s="66"/>
      <c r="H12" s="55">
        <f>IF(COUNT(F12,G12)=0,0,AVERAGE(F12,G12)-Blank)</f>
        <v>0</v>
      </c>
      <c r="I12" s="43" t="str">
        <f>IF(AND(ISNUMBER(Blank),OR(ISNUMBER(Sample_1),ISNUMBER(Sample_2))),Absorbance,"")</f>
        <v/>
      </c>
      <c r="J12" s="55">
        <f>VLOOKUP($F$6,Equations!$E$4:$I$6,3,FALSE)</f>
        <v>97.7</v>
      </c>
      <c r="K12" s="55">
        <f>VLOOKUP($F$6,Equations!$E$4:$I$6,4,FALSE)</f>
        <v>178</v>
      </c>
      <c r="L12" s="55">
        <f>VLOOKUP($F$6,Equations!$E$4:$I$6,5,FALSE)</f>
        <v>3.1</v>
      </c>
      <c r="M12" s="55">
        <f>Number_1*Absorbance^2+Number_2*Absorbance+Number_3</f>
        <v>3.1</v>
      </c>
      <c r="N12" s="43" t="str">
        <f>IF(AND(ISNUMBER(Blank),OR(ISNUMBER(Sample_1),ISNUMBER(Sample_2))),mU_assay,"")</f>
        <v/>
      </c>
      <c r="O12" s="67">
        <v>50</v>
      </c>
      <c r="P12" s="65">
        <v>1</v>
      </c>
      <c r="Q12" s="55">
        <f t="shared" ref="Q12:Q31" si="0">mU_assay*Extract_vol*Dilution*2*1/1000</f>
        <v>0.31</v>
      </c>
      <c r="R12" s="43" t="str">
        <f>IF(AND(ISNUMBER(N12),ISNUMBER(Extract_vol),ISNUMBER(Dilution)),Units_g_mL,"")</f>
        <v/>
      </c>
      <c r="S12" s="3"/>
      <c r="T12" s="45"/>
    </row>
    <row r="13" spans="1:20" x14ac:dyDescent="0.3">
      <c r="B13" s="1"/>
      <c r="C13" s="3"/>
      <c r="D13" s="54">
        <v>2</v>
      </c>
      <c r="E13" s="65"/>
      <c r="F13" s="66"/>
      <c r="G13" s="66"/>
      <c r="H13" s="55">
        <f t="shared" ref="H13:H31" si="1">IF(COUNT(F13,G13)=0,0,AVERAGE(F13,G13)-Blank)</f>
        <v>0</v>
      </c>
      <c r="I13" s="43" t="str">
        <f t="shared" ref="I13:I31" si="2">IF(AND(ISNUMBER(Blank),OR(ISNUMBER(Sample_1),ISNUMBER(Sample_2))),Absorbance,"")</f>
        <v/>
      </c>
      <c r="J13" s="55">
        <f>VLOOKUP($F$6,Equations!$E$4:$I$6,3,FALSE)</f>
        <v>97.7</v>
      </c>
      <c r="K13" s="55">
        <f>VLOOKUP($F$6,Equations!$E$4:$I$6,4,FALSE)</f>
        <v>178</v>
      </c>
      <c r="L13" s="55">
        <f>VLOOKUP($F$6,Equations!$E$4:$I$6,5,FALSE)</f>
        <v>3.1</v>
      </c>
      <c r="M13" s="55">
        <f t="shared" ref="M13:M31" si="3">Number_1*Absorbance^2+Number_2*Absorbance+Number_3</f>
        <v>3.1</v>
      </c>
      <c r="N13" s="43" t="str">
        <f t="shared" ref="N13:N31" si="4">IF(AND(ISNUMBER(Blank),OR(ISNUMBER(Sample_1),ISNUMBER(Sample_2))),mU_assay,"")</f>
        <v/>
      </c>
      <c r="O13" s="67">
        <v>50</v>
      </c>
      <c r="P13" s="65">
        <v>1</v>
      </c>
      <c r="Q13" s="55">
        <f t="shared" si="0"/>
        <v>0.31</v>
      </c>
      <c r="R13" s="43" t="str">
        <f t="shared" ref="R13:R31" si="5">IF(AND(ISNUMBER(N13),ISNUMBER(Extract_vol),ISNUMBER(Dilution)),Units_g_mL,"")</f>
        <v/>
      </c>
      <c r="S13" s="3"/>
      <c r="T13" s="45"/>
    </row>
    <row r="14" spans="1:20" x14ac:dyDescent="0.3">
      <c r="B14" s="1"/>
      <c r="C14" s="3"/>
      <c r="D14" s="54">
        <v>3</v>
      </c>
      <c r="E14" s="65"/>
      <c r="F14" s="66"/>
      <c r="G14" s="66"/>
      <c r="H14" s="55">
        <f t="shared" si="1"/>
        <v>0</v>
      </c>
      <c r="I14" s="43" t="str">
        <f t="shared" si="2"/>
        <v/>
      </c>
      <c r="J14" s="55">
        <f>VLOOKUP($F$6,Equations!$E$4:$I$6,3,FALSE)</f>
        <v>97.7</v>
      </c>
      <c r="K14" s="55">
        <f>VLOOKUP($F$6,Equations!$E$4:$I$6,4,FALSE)</f>
        <v>178</v>
      </c>
      <c r="L14" s="55">
        <f>VLOOKUP($F$6,Equations!$E$4:$I$6,5,FALSE)</f>
        <v>3.1</v>
      </c>
      <c r="M14" s="55">
        <f t="shared" si="3"/>
        <v>3.1</v>
      </c>
      <c r="N14" s="43" t="str">
        <f t="shared" si="4"/>
        <v/>
      </c>
      <c r="O14" s="67">
        <v>50</v>
      </c>
      <c r="P14" s="65">
        <v>1</v>
      </c>
      <c r="Q14" s="55">
        <f t="shared" si="0"/>
        <v>0.31</v>
      </c>
      <c r="R14" s="43" t="str">
        <f t="shared" si="5"/>
        <v/>
      </c>
      <c r="S14" s="3"/>
      <c r="T14" s="45"/>
    </row>
    <row r="15" spans="1:20" x14ac:dyDescent="0.3">
      <c r="B15" s="1"/>
      <c r="C15" s="3"/>
      <c r="D15" s="54">
        <v>4</v>
      </c>
      <c r="E15" s="65"/>
      <c r="F15" s="66"/>
      <c r="G15" s="66"/>
      <c r="H15" s="55">
        <f t="shared" si="1"/>
        <v>0</v>
      </c>
      <c r="I15" s="43" t="str">
        <f t="shared" si="2"/>
        <v/>
      </c>
      <c r="J15" s="55">
        <f>VLOOKUP($F$6,Equations!$E$4:$I$6,3,FALSE)</f>
        <v>97.7</v>
      </c>
      <c r="K15" s="55">
        <f>VLOOKUP($F$6,Equations!$E$4:$I$6,4,FALSE)</f>
        <v>178</v>
      </c>
      <c r="L15" s="55">
        <f>VLOOKUP($F$6,Equations!$E$4:$I$6,5,FALSE)</f>
        <v>3.1</v>
      </c>
      <c r="M15" s="55">
        <f t="shared" si="3"/>
        <v>3.1</v>
      </c>
      <c r="N15" s="43" t="str">
        <f t="shared" si="4"/>
        <v/>
      </c>
      <c r="O15" s="67">
        <v>50</v>
      </c>
      <c r="P15" s="65">
        <v>1</v>
      </c>
      <c r="Q15" s="55">
        <f t="shared" si="0"/>
        <v>0.31</v>
      </c>
      <c r="R15" s="43" t="str">
        <f t="shared" si="5"/>
        <v/>
      </c>
      <c r="S15" s="3"/>
      <c r="T15" s="45"/>
    </row>
    <row r="16" spans="1:20" x14ac:dyDescent="0.3">
      <c r="B16" s="1"/>
      <c r="C16" s="3"/>
      <c r="D16" s="54">
        <v>5</v>
      </c>
      <c r="E16" s="65"/>
      <c r="F16" s="66"/>
      <c r="G16" s="66"/>
      <c r="H16" s="55">
        <f t="shared" si="1"/>
        <v>0</v>
      </c>
      <c r="I16" s="43" t="str">
        <f t="shared" si="2"/>
        <v/>
      </c>
      <c r="J16" s="55">
        <f>VLOOKUP($F$6,Equations!$E$4:$I$6,3,FALSE)</f>
        <v>97.7</v>
      </c>
      <c r="K16" s="55">
        <f>VLOOKUP($F$6,Equations!$E$4:$I$6,4,FALSE)</f>
        <v>178</v>
      </c>
      <c r="L16" s="55">
        <f>VLOOKUP($F$6,Equations!$E$4:$I$6,5,FALSE)</f>
        <v>3.1</v>
      </c>
      <c r="M16" s="55">
        <f t="shared" si="3"/>
        <v>3.1</v>
      </c>
      <c r="N16" s="43" t="str">
        <f t="shared" si="4"/>
        <v/>
      </c>
      <c r="O16" s="67">
        <v>50</v>
      </c>
      <c r="P16" s="65">
        <v>1</v>
      </c>
      <c r="Q16" s="55">
        <f t="shared" si="0"/>
        <v>0.31</v>
      </c>
      <c r="R16" s="43" t="str">
        <f t="shared" si="5"/>
        <v/>
      </c>
      <c r="S16" s="3"/>
      <c r="T16" s="45"/>
    </row>
    <row r="17" spans="2:20" x14ac:dyDescent="0.3">
      <c r="B17" s="1"/>
      <c r="C17" s="3"/>
      <c r="D17" s="54">
        <v>6</v>
      </c>
      <c r="E17" s="65"/>
      <c r="F17" s="66"/>
      <c r="G17" s="66"/>
      <c r="H17" s="55">
        <f t="shared" si="1"/>
        <v>0</v>
      </c>
      <c r="I17" s="43" t="str">
        <f t="shared" si="2"/>
        <v/>
      </c>
      <c r="J17" s="55">
        <f>VLOOKUP($F$6,Equations!$E$4:$I$6,3,FALSE)</f>
        <v>97.7</v>
      </c>
      <c r="K17" s="55">
        <f>VLOOKUP($F$6,Equations!$E$4:$I$6,4,FALSE)</f>
        <v>178</v>
      </c>
      <c r="L17" s="55">
        <f>VLOOKUP($F$6,Equations!$E$4:$I$6,5,FALSE)</f>
        <v>3.1</v>
      </c>
      <c r="M17" s="55">
        <f t="shared" si="3"/>
        <v>3.1</v>
      </c>
      <c r="N17" s="43" t="str">
        <f t="shared" si="4"/>
        <v/>
      </c>
      <c r="O17" s="67">
        <v>50</v>
      </c>
      <c r="P17" s="65">
        <v>1</v>
      </c>
      <c r="Q17" s="55">
        <f t="shared" si="0"/>
        <v>0.31</v>
      </c>
      <c r="R17" s="43" t="str">
        <f t="shared" si="5"/>
        <v/>
      </c>
      <c r="S17" s="3"/>
      <c r="T17" s="45"/>
    </row>
    <row r="18" spans="2:20" x14ac:dyDescent="0.3">
      <c r="B18" s="1"/>
      <c r="C18" s="3"/>
      <c r="D18" s="54">
        <v>7</v>
      </c>
      <c r="E18" s="65"/>
      <c r="F18" s="66"/>
      <c r="G18" s="66"/>
      <c r="H18" s="55">
        <f t="shared" si="1"/>
        <v>0</v>
      </c>
      <c r="I18" s="43" t="str">
        <f t="shared" si="2"/>
        <v/>
      </c>
      <c r="J18" s="55">
        <f>VLOOKUP($F$6,Equations!$E$4:$I$6,3,FALSE)</f>
        <v>97.7</v>
      </c>
      <c r="K18" s="55">
        <f>VLOOKUP($F$6,Equations!$E$4:$I$6,4,FALSE)</f>
        <v>178</v>
      </c>
      <c r="L18" s="55">
        <f>VLOOKUP($F$6,Equations!$E$4:$I$6,5,FALSE)</f>
        <v>3.1</v>
      </c>
      <c r="M18" s="55">
        <f t="shared" si="3"/>
        <v>3.1</v>
      </c>
      <c r="N18" s="43" t="str">
        <f t="shared" si="4"/>
        <v/>
      </c>
      <c r="O18" s="67">
        <v>50</v>
      </c>
      <c r="P18" s="65">
        <v>1</v>
      </c>
      <c r="Q18" s="55">
        <f t="shared" si="0"/>
        <v>0.31</v>
      </c>
      <c r="R18" s="43" t="str">
        <f t="shared" si="5"/>
        <v/>
      </c>
      <c r="S18" s="3"/>
      <c r="T18" s="45"/>
    </row>
    <row r="19" spans="2:20" x14ac:dyDescent="0.3">
      <c r="B19" s="1"/>
      <c r="C19" s="3"/>
      <c r="D19" s="54">
        <v>8</v>
      </c>
      <c r="E19" s="65"/>
      <c r="F19" s="66"/>
      <c r="G19" s="66"/>
      <c r="H19" s="55">
        <f t="shared" si="1"/>
        <v>0</v>
      </c>
      <c r="I19" s="43" t="str">
        <f t="shared" si="2"/>
        <v/>
      </c>
      <c r="J19" s="55">
        <f>VLOOKUP($F$6,Equations!$E$4:$I$6,3,FALSE)</f>
        <v>97.7</v>
      </c>
      <c r="K19" s="55">
        <f>VLOOKUP($F$6,Equations!$E$4:$I$6,4,FALSE)</f>
        <v>178</v>
      </c>
      <c r="L19" s="55">
        <f>VLOOKUP($F$6,Equations!$E$4:$I$6,5,FALSE)</f>
        <v>3.1</v>
      </c>
      <c r="M19" s="55">
        <f t="shared" si="3"/>
        <v>3.1</v>
      </c>
      <c r="N19" s="43" t="str">
        <f t="shared" si="4"/>
        <v/>
      </c>
      <c r="O19" s="67">
        <v>50</v>
      </c>
      <c r="P19" s="65">
        <v>1</v>
      </c>
      <c r="Q19" s="55">
        <f t="shared" si="0"/>
        <v>0.31</v>
      </c>
      <c r="R19" s="43" t="str">
        <f t="shared" si="5"/>
        <v/>
      </c>
      <c r="S19" s="3"/>
      <c r="T19" s="45"/>
    </row>
    <row r="20" spans="2:20" x14ac:dyDescent="0.3">
      <c r="B20" s="1"/>
      <c r="C20" s="3"/>
      <c r="D20" s="54">
        <v>9</v>
      </c>
      <c r="E20" s="65"/>
      <c r="F20" s="66"/>
      <c r="G20" s="66"/>
      <c r="H20" s="55">
        <f t="shared" si="1"/>
        <v>0</v>
      </c>
      <c r="I20" s="43" t="str">
        <f t="shared" si="2"/>
        <v/>
      </c>
      <c r="J20" s="55">
        <f>VLOOKUP($F$6,Equations!$E$4:$I$6,3,FALSE)</f>
        <v>97.7</v>
      </c>
      <c r="K20" s="55">
        <f>VLOOKUP($F$6,Equations!$E$4:$I$6,4,FALSE)</f>
        <v>178</v>
      </c>
      <c r="L20" s="55">
        <f>VLOOKUP($F$6,Equations!$E$4:$I$6,5,FALSE)</f>
        <v>3.1</v>
      </c>
      <c r="M20" s="55">
        <f t="shared" si="3"/>
        <v>3.1</v>
      </c>
      <c r="N20" s="43" t="str">
        <f t="shared" si="4"/>
        <v/>
      </c>
      <c r="O20" s="67">
        <v>50</v>
      </c>
      <c r="P20" s="65">
        <v>1</v>
      </c>
      <c r="Q20" s="55">
        <f t="shared" si="0"/>
        <v>0.31</v>
      </c>
      <c r="R20" s="43" t="str">
        <f t="shared" si="5"/>
        <v/>
      </c>
      <c r="S20" s="3"/>
      <c r="T20" s="45"/>
    </row>
    <row r="21" spans="2:20" x14ac:dyDescent="0.3">
      <c r="B21" s="1"/>
      <c r="C21" s="3"/>
      <c r="D21" s="54">
        <v>10</v>
      </c>
      <c r="E21" s="65"/>
      <c r="F21" s="66"/>
      <c r="G21" s="66"/>
      <c r="H21" s="55">
        <f t="shared" si="1"/>
        <v>0</v>
      </c>
      <c r="I21" s="43" t="str">
        <f t="shared" si="2"/>
        <v/>
      </c>
      <c r="J21" s="55">
        <f>VLOOKUP($F$6,Equations!$E$4:$I$6,3,FALSE)</f>
        <v>97.7</v>
      </c>
      <c r="K21" s="55">
        <f>VLOOKUP($F$6,Equations!$E$4:$I$6,4,FALSE)</f>
        <v>178</v>
      </c>
      <c r="L21" s="55">
        <f>VLOOKUP($F$6,Equations!$E$4:$I$6,5,FALSE)</f>
        <v>3.1</v>
      </c>
      <c r="M21" s="55">
        <f t="shared" si="3"/>
        <v>3.1</v>
      </c>
      <c r="N21" s="43" t="str">
        <f t="shared" si="4"/>
        <v/>
      </c>
      <c r="O21" s="67">
        <v>50</v>
      </c>
      <c r="P21" s="65">
        <v>1</v>
      </c>
      <c r="Q21" s="55">
        <f t="shared" si="0"/>
        <v>0.31</v>
      </c>
      <c r="R21" s="43" t="str">
        <f t="shared" si="5"/>
        <v/>
      </c>
      <c r="S21" s="3"/>
      <c r="T21" s="45"/>
    </row>
    <row r="22" spans="2:20" x14ac:dyDescent="0.3">
      <c r="B22" s="1"/>
      <c r="C22" s="3"/>
      <c r="D22" s="54">
        <v>11</v>
      </c>
      <c r="E22" s="65"/>
      <c r="F22" s="66"/>
      <c r="G22" s="66"/>
      <c r="H22" s="55">
        <f t="shared" si="1"/>
        <v>0</v>
      </c>
      <c r="I22" s="43" t="str">
        <f t="shared" si="2"/>
        <v/>
      </c>
      <c r="J22" s="55">
        <f>VLOOKUP($F$6,Equations!$E$4:$I$6,3,FALSE)</f>
        <v>97.7</v>
      </c>
      <c r="K22" s="55">
        <f>VLOOKUP($F$6,Equations!$E$4:$I$6,4,FALSE)</f>
        <v>178</v>
      </c>
      <c r="L22" s="55">
        <f>VLOOKUP($F$6,Equations!$E$4:$I$6,5,FALSE)</f>
        <v>3.1</v>
      </c>
      <c r="M22" s="55">
        <f t="shared" si="3"/>
        <v>3.1</v>
      </c>
      <c r="N22" s="43" t="str">
        <f t="shared" si="4"/>
        <v/>
      </c>
      <c r="O22" s="67">
        <v>50</v>
      </c>
      <c r="P22" s="65">
        <v>1</v>
      </c>
      <c r="Q22" s="55">
        <f t="shared" si="0"/>
        <v>0.31</v>
      </c>
      <c r="R22" s="43" t="str">
        <f t="shared" si="5"/>
        <v/>
      </c>
      <c r="S22" s="3"/>
      <c r="T22" s="45"/>
    </row>
    <row r="23" spans="2:20" x14ac:dyDescent="0.3">
      <c r="B23" s="1"/>
      <c r="C23" s="3"/>
      <c r="D23" s="54">
        <v>12</v>
      </c>
      <c r="E23" s="65"/>
      <c r="F23" s="66"/>
      <c r="G23" s="66"/>
      <c r="H23" s="55">
        <f t="shared" si="1"/>
        <v>0</v>
      </c>
      <c r="I23" s="43" t="str">
        <f t="shared" si="2"/>
        <v/>
      </c>
      <c r="J23" s="55">
        <f>VLOOKUP($F$6,Equations!$E$4:$I$6,3,FALSE)</f>
        <v>97.7</v>
      </c>
      <c r="K23" s="55">
        <f>VLOOKUP($F$6,Equations!$E$4:$I$6,4,FALSE)</f>
        <v>178</v>
      </c>
      <c r="L23" s="55">
        <f>VLOOKUP($F$6,Equations!$E$4:$I$6,5,FALSE)</f>
        <v>3.1</v>
      </c>
      <c r="M23" s="55">
        <f t="shared" si="3"/>
        <v>3.1</v>
      </c>
      <c r="N23" s="43" t="str">
        <f t="shared" si="4"/>
        <v/>
      </c>
      <c r="O23" s="67">
        <v>50</v>
      </c>
      <c r="P23" s="65">
        <v>1</v>
      </c>
      <c r="Q23" s="55">
        <f t="shared" si="0"/>
        <v>0.31</v>
      </c>
      <c r="R23" s="43" t="str">
        <f t="shared" si="5"/>
        <v/>
      </c>
      <c r="S23" s="3"/>
      <c r="T23" s="45"/>
    </row>
    <row r="24" spans="2:20" x14ac:dyDescent="0.3">
      <c r="B24" s="1"/>
      <c r="C24" s="3"/>
      <c r="D24" s="54">
        <v>13</v>
      </c>
      <c r="E24" s="65"/>
      <c r="F24" s="66"/>
      <c r="G24" s="66"/>
      <c r="H24" s="55">
        <f t="shared" si="1"/>
        <v>0</v>
      </c>
      <c r="I24" s="43" t="str">
        <f t="shared" si="2"/>
        <v/>
      </c>
      <c r="J24" s="55">
        <f>VLOOKUP($F$6,Equations!$E$4:$I$6,3,FALSE)</f>
        <v>97.7</v>
      </c>
      <c r="K24" s="55">
        <f>VLOOKUP($F$6,Equations!$E$4:$I$6,4,FALSE)</f>
        <v>178</v>
      </c>
      <c r="L24" s="55">
        <f>VLOOKUP($F$6,Equations!$E$4:$I$6,5,FALSE)</f>
        <v>3.1</v>
      </c>
      <c r="M24" s="55">
        <f t="shared" si="3"/>
        <v>3.1</v>
      </c>
      <c r="N24" s="43" t="str">
        <f t="shared" si="4"/>
        <v/>
      </c>
      <c r="O24" s="67">
        <v>50</v>
      </c>
      <c r="P24" s="65">
        <v>1</v>
      </c>
      <c r="Q24" s="55">
        <f t="shared" si="0"/>
        <v>0.31</v>
      </c>
      <c r="R24" s="43" t="str">
        <f t="shared" si="5"/>
        <v/>
      </c>
      <c r="S24" s="3"/>
      <c r="T24" s="45"/>
    </row>
    <row r="25" spans="2:20" x14ac:dyDescent="0.3">
      <c r="B25" s="1"/>
      <c r="C25" s="3"/>
      <c r="D25" s="54">
        <v>14</v>
      </c>
      <c r="E25" s="65"/>
      <c r="F25" s="66"/>
      <c r="G25" s="66"/>
      <c r="H25" s="55">
        <f t="shared" si="1"/>
        <v>0</v>
      </c>
      <c r="I25" s="43" t="str">
        <f t="shared" si="2"/>
        <v/>
      </c>
      <c r="J25" s="55">
        <f>VLOOKUP($F$6,Equations!$E$4:$I$6,3,FALSE)</f>
        <v>97.7</v>
      </c>
      <c r="K25" s="55">
        <f>VLOOKUP($F$6,Equations!$E$4:$I$6,4,FALSE)</f>
        <v>178</v>
      </c>
      <c r="L25" s="55">
        <f>VLOOKUP($F$6,Equations!$E$4:$I$6,5,FALSE)</f>
        <v>3.1</v>
      </c>
      <c r="M25" s="55">
        <f t="shared" si="3"/>
        <v>3.1</v>
      </c>
      <c r="N25" s="43" t="str">
        <f t="shared" si="4"/>
        <v/>
      </c>
      <c r="O25" s="67">
        <v>50</v>
      </c>
      <c r="P25" s="65">
        <v>1</v>
      </c>
      <c r="Q25" s="55">
        <f t="shared" si="0"/>
        <v>0.31</v>
      </c>
      <c r="R25" s="43" t="str">
        <f t="shared" si="5"/>
        <v/>
      </c>
      <c r="S25" s="3"/>
      <c r="T25" s="45"/>
    </row>
    <row r="26" spans="2:20" x14ac:dyDescent="0.3">
      <c r="B26" s="1"/>
      <c r="C26" s="3"/>
      <c r="D26" s="54">
        <v>15</v>
      </c>
      <c r="E26" s="65"/>
      <c r="F26" s="66"/>
      <c r="G26" s="66"/>
      <c r="H26" s="55">
        <f t="shared" si="1"/>
        <v>0</v>
      </c>
      <c r="I26" s="43" t="str">
        <f t="shared" si="2"/>
        <v/>
      </c>
      <c r="J26" s="55">
        <f>VLOOKUP($F$6,Equations!$E$4:$I$6,3,FALSE)</f>
        <v>97.7</v>
      </c>
      <c r="K26" s="55">
        <f>VLOOKUP($F$6,Equations!$E$4:$I$6,4,FALSE)</f>
        <v>178</v>
      </c>
      <c r="L26" s="55">
        <f>VLOOKUP($F$6,Equations!$E$4:$I$6,5,FALSE)</f>
        <v>3.1</v>
      </c>
      <c r="M26" s="55">
        <f t="shared" si="3"/>
        <v>3.1</v>
      </c>
      <c r="N26" s="43" t="str">
        <f t="shared" si="4"/>
        <v/>
      </c>
      <c r="O26" s="67">
        <v>50</v>
      </c>
      <c r="P26" s="65">
        <v>1</v>
      </c>
      <c r="Q26" s="55">
        <f t="shared" si="0"/>
        <v>0.31</v>
      </c>
      <c r="R26" s="43" t="str">
        <f t="shared" si="5"/>
        <v/>
      </c>
      <c r="S26" s="3"/>
      <c r="T26" s="45"/>
    </row>
    <row r="27" spans="2:20" x14ac:dyDescent="0.3">
      <c r="B27" s="1"/>
      <c r="C27" s="3"/>
      <c r="D27" s="54">
        <v>16</v>
      </c>
      <c r="E27" s="65"/>
      <c r="F27" s="66"/>
      <c r="G27" s="66"/>
      <c r="H27" s="55">
        <f t="shared" si="1"/>
        <v>0</v>
      </c>
      <c r="I27" s="43" t="str">
        <f t="shared" si="2"/>
        <v/>
      </c>
      <c r="J27" s="55">
        <f>VLOOKUP($F$6,Equations!$E$4:$I$6,3,FALSE)</f>
        <v>97.7</v>
      </c>
      <c r="K27" s="55">
        <f>VLOOKUP($F$6,Equations!$E$4:$I$6,4,FALSE)</f>
        <v>178</v>
      </c>
      <c r="L27" s="55">
        <f>VLOOKUP($F$6,Equations!$E$4:$I$6,5,FALSE)</f>
        <v>3.1</v>
      </c>
      <c r="M27" s="55">
        <f t="shared" si="3"/>
        <v>3.1</v>
      </c>
      <c r="N27" s="43" t="str">
        <f t="shared" si="4"/>
        <v/>
      </c>
      <c r="O27" s="67">
        <v>50</v>
      </c>
      <c r="P27" s="65">
        <v>1</v>
      </c>
      <c r="Q27" s="55">
        <f t="shared" si="0"/>
        <v>0.31</v>
      </c>
      <c r="R27" s="43" t="str">
        <f t="shared" si="5"/>
        <v/>
      </c>
      <c r="S27" s="3"/>
      <c r="T27" s="45"/>
    </row>
    <row r="28" spans="2:20" x14ac:dyDescent="0.3">
      <c r="B28" s="1"/>
      <c r="C28" s="3"/>
      <c r="D28" s="54">
        <v>17</v>
      </c>
      <c r="E28" s="65"/>
      <c r="F28" s="66"/>
      <c r="G28" s="68"/>
      <c r="H28" s="55">
        <f t="shared" si="1"/>
        <v>0</v>
      </c>
      <c r="I28" s="43" t="str">
        <f t="shared" si="2"/>
        <v/>
      </c>
      <c r="J28" s="55">
        <f>VLOOKUP($F$6,Equations!$E$4:$I$6,3,FALSE)</f>
        <v>97.7</v>
      </c>
      <c r="K28" s="55">
        <f>VLOOKUP($F$6,Equations!$E$4:$I$6,4,FALSE)</f>
        <v>178</v>
      </c>
      <c r="L28" s="55">
        <f>VLOOKUP($F$6,Equations!$E$4:$I$6,5,FALSE)</f>
        <v>3.1</v>
      </c>
      <c r="M28" s="55">
        <f t="shared" si="3"/>
        <v>3.1</v>
      </c>
      <c r="N28" s="43" t="str">
        <f t="shared" si="4"/>
        <v/>
      </c>
      <c r="O28" s="67">
        <v>50</v>
      </c>
      <c r="P28" s="65">
        <v>1</v>
      </c>
      <c r="Q28" s="55">
        <f t="shared" si="0"/>
        <v>0.31</v>
      </c>
      <c r="R28" s="43" t="str">
        <f t="shared" si="5"/>
        <v/>
      </c>
      <c r="S28" s="3"/>
      <c r="T28" s="45"/>
    </row>
    <row r="29" spans="2:20" x14ac:dyDescent="0.3">
      <c r="B29" s="1"/>
      <c r="C29" s="3"/>
      <c r="D29" s="54">
        <v>18</v>
      </c>
      <c r="E29" s="65"/>
      <c r="F29" s="66"/>
      <c r="G29" s="66"/>
      <c r="H29" s="55">
        <f t="shared" si="1"/>
        <v>0</v>
      </c>
      <c r="I29" s="43" t="str">
        <f t="shared" si="2"/>
        <v/>
      </c>
      <c r="J29" s="55">
        <f>VLOOKUP($F$6,Equations!$E$4:$I$6,3,FALSE)</f>
        <v>97.7</v>
      </c>
      <c r="K29" s="55">
        <f>VLOOKUP($F$6,Equations!$E$4:$I$6,4,FALSE)</f>
        <v>178</v>
      </c>
      <c r="L29" s="55">
        <f>VLOOKUP($F$6,Equations!$E$4:$I$6,5,FALSE)</f>
        <v>3.1</v>
      </c>
      <c r="M29" s="55">
        <f t="shared" si="3"/>
        <v>3.1</v>
      </c>
      <c r="N29" s="43" t="str">
        <f t="shared" si="4"/>
        <v/>
      </c>
      <c r="O29" s="67">
        <v>50</v>
      </c>
      <c r="P29" s="65">
        <v>1</v>
      </c>
      <c r="Q29" s="55">
        <f t="shared" si="0"/>
        <v>0.31</v>
      </c>
      <c r="R29" s="43" t="str">
        <f t="shared" si="5"/>
        <v/>
      </c>
      <c r="S29" s="3"/>
      <c r="T29" s="45"/>
    </row>
    <row r="30" spans="2:20" x14ac:dyDescent="0.3">
      <c r="B30" s="1"/>
      <c r="C30" s="3"/>
      <c r="D30" s="54">
        <v>19</v>
      </c>
      <c r="E30" s="65"/>
      <c r="F30" s="66"/>
      <c r="G30" s="66"/>
      <c r="H30" s="55">
        <f t="shared" si="1"/>
        <v>0</v>
      </c>
      <c r="I30" s="43" t="str">
        <f t="shared" si="2"/>
        <v/>
      </c>
      <c r="J30" s="55">
        <f>VLOOKUP($F$6,Equations!$E$4:$I$6,3,FALSE)</f>
        <v>97.7</v>
      </c>
      <c r="K30" s="55">
        <f>VLOOKUP($F$6,Equations!$E$4:$I$6,4,FALSE)</f>
        <v>178</v>
      </c>
      <c r="L30" s="55">
        <f>VLOOKUP($F$6,Equations!$E$4:$I$6,5,FALSE)</f>
        <v>3.1</v>
      </c>
      <c r="M30" s="55">
        <f t="shared" si="3"/>
        <v>3.1</v>
      </c>
      <c r="N30" s="43" t="str">
        <f t="shared" si="4"/>
        <v/>
      </c>
      <c r="O30" s="67">
        <v>50</v>
      </c>
      <c r="P30" s="65">
        <v>1</v>
      </c>
      <c r="Q30" s="55">
        <f t="shared" si="0"/>
        <v>0.31</v>
      </c>
      <c r="R30" s="43" t="str">
        <f t="shared" si="5"/>
        <v/>
      </c>
      <c r="S30" s="3"/>
      <c r="T30" s="45"/>
    </row>
    <row r="31" spans="2:20" x14ac:dyDescent="0.3">
      <c r="B31" s="1"/>
      <c r="C31" s="3"/>
      <c r="D31" s="54">
        <v>20</v>
      </c>
      <c r="E31" s="65"/>
      <c r="F31" s="66"/>
      <c r="G31" s="66"/>
      <c r="H31" s="55">
        <f t="shared" si="1"/>
        <v>0</v>
      </c>
      <c r="I31" s="43" t="str">
        <f t="shared" si="2"/>
        <v/>
      </c>
      <c r="J31" s="55">
        <f>VLOOKUP($F$6,Equations!$E$4:$I$6,3,FALSE)</f>
        <v>97.7</v>
      </c>
      <c r="K31" s="55">
        <f>VLOOKUP($F$6,Equations!$E$4:$I$6,4,FALSE)</f>
        <v>178</v>
      </c>
      <c r="L31" s="55">
        <f>VLOOKUP($F$6,Equations!$E$4:$I$6,5,FALSE)</f>
        <v>3.1</v>
      </c>
      <c r="M31" s="55">
        <f t="shared" si="3"/>
        <v>3.1</v>
      </c>
      <c r="N31" s="43" t="str">
        <f t="shared" si="4"/>
        <v/>
      </c>
      <c r="O31" s="67">
        <v>50</v>
      </c>
      <c r="P31" s="65">
        <v>1</v>
      </c>
      <c r="Q31" s="55">
        <f t="shared" si="0"/>
        <v>0.31</v>
      </c>
      <c r="R31" s="43" t="str">
        <f t="shared" si="5"/>
        <v/>
      </c>
      <c r="S31" s="3"/>
      <c r="T31" s="45"/>
    </row>
    <row r="32" spans="2:20" x14ac:dyDescent="0.3">
      <c r="B32" s="1"/>
      <c r="C32" s="3"/>
      <c r="D32" s="3"/>
      <c r="E32" s="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3"/>
      <c r="Q32" s="56"/>
      <c r="R32" s="56"/>
      <c r="S32" s="3"/>
      <c r="T32" s="45"/>
    </row>
    <row r="33" spans="2:20" x14ac:dyDescent="0.3">
      <c r="B33" s="1"/>
      <c r="C33" s="3"/>
      <c r="D33" s="3"/>
      <c r="E33" s="3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3"/>
      <c r="Q33" s="56"/>
      <c r="R33" s="56"/>
      <c r="S33" s="3"/>
      <c r="T33" s="45"/>
    </row>
    <row r="34" spans="2:20" ht="9.1999999999999993" customHeight="1" x14ac:dyDescent="0.3"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5"/>
    </row>
    <row r="35" spans="2:20" ht="399.95" customHeight="1" x14ac:dyDescent="0.3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</row>
  </sheetData>
  <sheetProtection password="8E71" sheet="1" objects="1" scenarios="1"/>
  <mergeCells count="4">
    <mergeCell ref="F4:G4"/>
    <mergeCell ref="F6:G6"/>
    <mergeCell ref="F10:G10"/>
    <mergeCell ref="N6:R6"/>
  </mergeCells>
  <phoneticPr fontId="0" type="noConversion"/>
  <dataValidations count="2">
    <dataValidation allowBlank="1" sqref="F1:F5 G5 G1:G3 S1:IV1048576 N1:R5 H1:M1048576 F7:G65536 B1:E1048576 N7:R65536"/>
    <dataValidation type="list" allowBlank="1" showErrorMessage="1" error="Please select one of the choices on the drop-down list associated with this cell." sqref="F6:G6">
      <formula1>$A$6:$A$8</formula1>
    </dataValidation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1" manualBreakCount="1">
    <brk id="20" min="2" max="2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="82" zoomScaleNormal="82" workbookViewId="0">
      <selection activeCell="E13" sqref="E13"/>
    </sheetView>
  </sheetViews>
  <sheetFormatPr defaultColWidth="12.28515625" defaultRowHeight="15" x14ac:dyDescent="0.3"/>
  <cols>
    <col min="1" max="1" width="1.7109375" style="2" customWidth="1"/>
    <col min="2" max="2" width="0.42578125" style="2" customWidth="1"/>
    <col min="3" max="3" width="1.140625" style="11" customWidth="1"/>
    <col min="4" max="4" width="6.7109375" style="2" customWidth="1"/>
    <col min="5" max="5" width="39" style="2" customWidth="1"/>
    <col min="6" max="6" width="52.85546875" style="2" customWidth="1"/>
    <col min="7" max="9" width="0.140625" style="2" customWidth="1"/>
    <col min="10" max="10" width="1.28515625" style="2" customWidth="1"/>
    <col min="11" max="11" width="0.7109375" style="2" customWidth="1"/>
    <col min="12" max="12" width="86" style="1" customWidth="1"/>
    <col min="13" max="16384" width="12.28515625" style="2"/>
  </cols>
  <sheetData>
    <row r="1" spans="1:12" ht="7.7" customHeight="1" x14ac:dyDescent="0.3">
      <c r="A1" s="1"/>
      <c r="B1" s="1"/>
      <c r="C1" s="8"/>
      <c r="D1" s="1"/>
      <c r="E1" s="1"/>
      <c r="F1" s="1"/>
      <c r="G1" s="1"/>
      <c r="H1" s="1"/>
      <c r="I1" s="1"/>
      <c r="J1" s="1"/>
      <c r="K1" s="1"/>
    </row>
    <row r="2" spans="1:12" ht="16.7" customHeight="1" x14ac:dyDescent="0.3">
      <c r="A2" s="1"/>
      <c r="B2" s="3"/>
      <c r="C2" s="9"/>
      <c r="D2" s="3"/>
      <c r="E2" s="3"/>
      <c r="F2" s="3"/>
      <c r="G2" s="3"/>
      <c r="H2" s="3"/>
      <c r="I2" s="3"/>
      <c r="J2" s="3"/>
      <c r="K2" s="3"/>
    </row>
    <row r="3" spans="1:12" ht="16.7" customHeight="1" x14ac:dyDescent="0.3">
      <c r="A3" s="1"/>
      <c r="B3" s="3"/>
      <c r="C3" s="9"/>
      <c r="D3" s="43" t="s">
        <v>28</v>
      </c>
      <c r="E3" s="43" t="s">
        <v>27</v>
      </c>
      <c r="F3" s="43" t="s">
        <v>23</v>
      </c>
      <c r="G3" s="61" t="s">
        <v>29</v>
      </c>
      <c r="H3" s="61" t="s">
        <v>30</v>
      </c>
      <c r="I3" s="72" t="s">
        <v>31</v>
      </c>
      <c r="J3" s="29"/>
      <c r="K3" s="19"/>
    </row>
    <row r="4" spans="1:12" ht="16.7" customHeight="1" x14ac:dyDescent="0.3">
      <c r="A4" s="1"/>
      <c r="B4" s="3"/>
      <c r="C4" s="9"/>
      <c r="D4" s="54">
        <v>1</v>
      </c>
      <c r="E4" s="84" t="s">
        <v>18</v>
      </c>
      <c r="F4" s="62" t="s">
        <v>36</v>
      </c>
      <c r="G4" s="63">
        <v>82.4</v>
      </c>
      <c r="H4" s="63">
        <v>166</v>
      </c>
      <c r="I4" s="63">
        <v>7.7</v>
      </c>
      <c r="J4" s="29"/>
      <c r="K4" s="3"/>
    </row>
    <row r="5" spans="1:12" ht="16.7" customHeight="1" x14ac:dyDescent="0.3">
      <c r="A5" s="1"/>
      <c r="B5" s="3"/>
      <c r="C5" s="10"/>
      <c r="D5" s="54">
        <v>2</v>
      </c>
      <c r="E5" s="84" t="s">
        <v>19</v>
      </c>
      <c r="F5" s="62" t="s">
        <v>35</v>
      </c>
      <c r="G5" s="63">
        <v>97.7</v>
      </c>
      <c r="H5" s="63">
        <v>178</v>
      </c>
      <c r="I5" s="63">
        <v>3.1</v>
      </c>
      <c r="J5" s="29"/>
      <c r="K5" s="3"/>
    </row>
    <row r="6" spans="1:12" ht="16.7" customHeight="1" x14ac:dyDescent="0.3">
      <c r="A6" s="1"/>
      <c r="B6" s="3"/>
      <c r="C6" s="10"/>
      <c r="D6" s="54">
        <v>3</v>
      </c>
      <c r="E6" s="84" t="s">
        <v>20</v>
      </c>
      <c r="F6" s="62" t="s">
        <v>37</v>
      </c>
      <c r="G6" s="63">
        <v>66.599999999999994</v>
      </c>
      <c r="H6" s="63">
        <v>105</v>
      </c>
      <c r="I6" s="63">
        <v>3.9</v>
      </c>
      <c r="J6" s="29"/>
      <c r="K6" s="3"/>
    </row>
    <row r="7" spans="1:12" s="45" customFormat="1" x14ac:dyDescent="0.3">
      <c r="B7" s="5"/>
      <c r="C7" s="10"/>
      <c r="D7" s="5"/>
      <c r="E7" s="5"/>
      <c r="F7" s="5"/>
      <c r="G7" s="5"/>
      <c r="H7" s="5"/>
      <c r="I7" s="5"/>
      <c r="J7" s="5"/>
      <c r="K7" s="5"/>
      <c r="L7" s="1"/>
    </row>
    <row r="8" spans="1:12" s="45" customFormat="1" x14ac:dyDescent="0.3">
      <c r="C8" s="60"/>
      <c r="L8" s="1"/>
    </row>
    <row r="9" spans="1:12" s="45" customFormat="1" x14ac:dyDescent="0.3">
      <c r="C9" s="60"/>
      <c r="L9" s="1"/>
    </row>
    <row r="10" spans="1:12" s="45" customFormat="1" x14ac:dyDescent="0.3">
      <c r="C10" s="60"/>
      <c r="L10" s="1"/>
    </row>
    <row r="11" spans="1:12" s="45" customFormat="1" x14ac:dyDescent="0.3">
      <c r="C11" s="60"/>
      <c r="L11" s="1"/>
    </row>
    <row r="12" spans="1:12" s="45" customFormat="1" x14ac:dyDescent="0.3">
      <c r="C12" s="60"/>
      <c r="L12" s="1"/>
    </row>
    <row r="13" spans="1:12" s="45" customFormat="1" x14ac:dyDescent="0.3">
      <c r="C13" s="60"/>
      <c r="L13" s="1"/>
    </row>
    <row r="14" spans="1:12" s="45" customFormat="1" x14ac:dyDescent="0.3">
      <c r="C14" s="60"/>
      <c r="L14" s="1"/>
    </row>
    <row r="15" spans="1:12" s="45" customFormat="1" x14ac:dyDescent="0.3">
      <c r="C15" s="60"/>
      <c r="L15" s="1"/>
    </row>
    <row r="16" spans="1:12" s="45" customFormat="1" x14ac:dyDescent="0.3">
      <c r="C16" s="60"/>
      <c r="L16" s="1"/>
    </row>
    <row r="17" spans="3:12" s="45" customFormat="1" x14ac:dyDescent="0.3">
      <c r="C17" s="60"/>
      <c r="L17" s="1"/>
    </row>
    <row r="18" spans="3:12" s="45" customFormat="1" x14ac:dyDescent="0.3">
      <c r="C18" s="60"/>
      <c r="L18" s="1"/>
    </row>
    <row r="19" spans="3:12" s="45" customFormat="1" x14ac:dyDescent="0.3">
      <c r="C19" s="60"/>
      <c r="L19" s="1"/>
    </row>
    <row r="20" spans="3:12" s="45" customFormat="1" x14ac:dyDescent="0.3">
      <c r="C20" s="60"/>
      <c r="L20" s="1"/>
    </row>
    <row r="21" spans="3:12" s="45" customFormat="1" x14ac:dyDescent="0.3">
      <c r="C21" s="60"/>
      <c r="L21" s="1"/>
    </row>
    <row r="22" spans="3:12" s="45" customFormat="1" x14ac:dyDescent="0.3">
      <c r="C22" s="60"/>
      <c r="L22" s="1"/>
    </row>
    <row r="23" spans="3:12" s="45" customFormat="1" x14ac:dyDescent="0.3">
      <c r="C23" s="60"/>
      <c r="L23" s="1"/>
    </row>
    <row r="24" spans="3:12" s="45" customFormat="1" x14ac:dyDescent="0.3">
      <c r="C24" s="60"/>
      <c r="L24" s="1"/>
    </row>
    <row r="25" spans="3:12" s="45" customFormat="1" x14ac:dyDescent="0.3">
      <c r="C25" s="60"/>
      <c r="L25" s="1"/>
    </row>
    <row r="26" spans="3:12" s="45" customFormat="1" x14ac:dyDescent="0.3">
      <c r="C26" s="60"/>
      <c r="L26" s="1"/>
    </row>
    <row r="27" spans="3:12" s="45" customFormat="1" x14ac:dyDescent="0.3">
      <c r="C27" s="60"/>
      <c r="L27" s="1"/>
    </row>
    <row r="28" spans="3:12" s="45" customFormat="1" x14ac:dyDescent="0.3">
      <c r="C28" s="60"/>
      <c r="L28" s="1"/>
    </row>
    <row r="29" spans="3:12" s="45" customFormat="1" x14ac:dyDescent="0.3">
      <c r="C29" s="60"/>
      <c r="L29" s="1"/>
    </row>
    <row r="30" spans="3:12" s="45" customFormat="1" x14ac:dyDescent="0.3">
      <c r="C30" s="60"/>
      <c r="L30" s="1"/>
    </row>
    <row r="31" spans="3:12" s="45" customFormat="1" x14ac:dyDescent="0.3">
      <c r="C31" s="60"/>
      <c r="L31" s="1"/>
    </row>
    <row r="32" spans="3:12" s="45" customFormat="1" x14ac:dyDescent="0.3">
      <c r="C32" s="60"/>
      <c r="L32" s="1"/>
    </row>
    <row r="33" spans="3:12" s="45" customFormat="1" x14ac:dyDescent="0.3">
      <c r="C33" s="60"/>
      <c r="L33" s="1"/>
    </row>
    <row r="34" spans="3:12" s="45" customFormat="1" x14ac:dyDescent="0.3">
      <c r="C34" s="60"/>
      <c r="L34" s="1"/>
    </row>
    <row r="35" spans="3:12" s="45" customFormat="1" x14ac:dyDescent="0.3">
      <c r="C35" s="60"/>
      <c r="L35" s="1"/>
    </row>
    <row r="36" spans="3:12" s="45" customFormat="1" x14ac:dyDescent="0.3">
      <c r="C36" s="60"/>
      <c r="L36" s="1"/>
    </row>
    <row r="37" spans="3:12" s="45" customFormat="1" x14ac:dyDescent="0.3">
      <c r="C37" s="60"/>
      <c r="L37" s="1"/>
    </row>
    <row r="38" spans="3:12" s="45" customFormat="1" x14ac:dyDescent="0.3">
      <c r="C38" s="60"/>
      <c r="L38" s="1"/>
    </row>
    <row r="39" spans="3:12" s="45" customFormat="1" x14ac:dyDescent="0.3">
      <c r="C39" s="60"/>
      <c r="L39" s="1"/>
    </row>
    <row r="40" spans="3:12" s="45" customFormat="1" x14ac:dyDescent="0.3">
      <c r="C40" s="60"/>
      <c r="L40" s="1"/>
    </row>
    <row r="41" spans="3:12" s="45" customFormat="1" x14ac:dyDescent="0.3">
      <c r="C41" s="60"/>
      <c r="L41" s="1"/>
    </row>
    <row r="42" spans="3:12" s="45" customFormat="1" x14ac:dyDescent="0.3">
      <c r="C42" s="60"/>
      <c r="L42" s="1"/>
    </row>
    <row r="43" spans="3:12" s="45" customFormat="1" x14ac:dyDescent="0.3">
      <c r="C43" s="60"/>
      <c r="L43" s="1"/>
    </row>
    <row r="44" spans="3:12" s="45" customFormat="1" x14ac:dyDescent="0.3">
      <c r="C44" s="60"/>
      <c r="L44" s="1"/>
    </row>
    <row r="45" spans="3:12" s="45" customFormat="1" x14ac:dyDescent="0.3">
      <c r="C45" s="60"/>
      <c r="L45" s="1"/>
    </row>
    <row r="46" spans="3:12" s="45" customFormat="1" x14ac:dyDescent="0.3">
      <c r="C46" s="60"/>
      <c r="L46" s="1"/>
    </row>
    <row r="47" spans="3:12" s="45" customFormat="1" x14ac:dyDescent="0.3">
      <c r="C47" s="60"/>
      <c r="L47" s="1"/>
    </row>
    <row r="48" spans="3:12" s="45" customFormat="1" x14ac:dyDescent="0.3">
      <c r="C48" s="60"/>
      <c r="L48" s="1"/>
    </row>
    <row r="49" spans="3:12" s="45" customFormat="1" x14ac:dyDescent="0.3">
      <c r="C49" s="60"/>
      <c r="L49" s="1"/>
    </row>
    <row r="50" spans="3:12" s="45" customFormat="1" x14ac:dyDescent="0.3">
      <c r="C50" s="60"/>
      <c r="L50" s="1"/>
    </row>
    <row r="51" spans="3:12" s="45" customFormat="1" x14ac:dyDescent="0.3">
      <c r="C51" s="60"/>
      <c r="L51" s="1"/>
    </row>
    <row r="52" spans="3:12" s="45" customFormat="1" x14ac:dyDescent="0.3">
      <c r="C52" s="60"/>
      <c r="L52" s="1"/>
    </row>
    <row r="53" spans="3:12" s="45" customFormat="1" x14ac:dyDescent="0.3">
      <c r="C53" s="60"/>
      <c r="L53" s="1"/>
    </row>
    <row r="54" spans="3:12" s="45" customFormat="1" x14ac:dyDescent="0.3">
      <c r="C54" s="60"/>
      <c r="L54" s="1"/>
    </row>
    <row r="55" spans="3:12" s="45" customFormat="1" x14ac:dyDescent="0.3">
      <c r="C55" s="60"/>
      <c r="L55" s="1"/>
    </row>
    <row r="56" spans="3:12" s="45" customFormat="1" x14ac:dyDescent="0.3">
      <c r="C56" s="60"/>
      <c r="L56" s="1"/>
    </row>
    <row r="57" spans="3:12" s="45" customFormat="1" x14ac:dyDescent="0.3">
      <c r="C57" s="60"/>
      <c r="L57" s="1"/>
    </row>
    <row r="58" spans="3:12" s="45" customFormat="1" x14ac:dyDescent="0.3">
      <c r="C58" s="60"/>
      <c r="L58" s="1"/>
    </row>
    <row r="59" spans="3:12" s="45" customFormat="1" x14ac:dyDescent="0.3">
      <c r="C59" s="60"/>
      <c r="L59" s="1"/>
    </row>
    <row r="60" spans="3:12" s="45" customFormat="1" x14ac:dyDescent="0.3">
      <c r="C60" s="60"/>
      <c r="L60" s="1"/>
    </row>
    <row r="61" spans="3:12" s="45" customFormat="1" x14ac:dyDescent="0.3">
      <c r="C61" s="60"/>
      <c r="L61" s="1"/>
    </row>
    <row r="62" spans="3:12" s="45" customFormat="1" x14ac:dyDescent="0.3">
      <c r="C62" s="60"/>
      <c r="L62" s="1"/>
    </row>
    <row r="63" spans="3:12" s="45" customFormat="1" x14ac:dyDescent="0.3">
      <c r="C63" s="60"/>
      <c r="L63" s="1"/>
    </row>
    <row r="64" spans="3:12" s="45" customFormat="1" x14ac:dyDescent="0.3">
      <c r="C64" s="60"/>
      <c r="L64" s="1"/>
    </row>
    <row r="65" spans="3:12" s="45" customFormat="1" x14ac:dyDescent="0.3">
      <c r="C65" s="60"/>
      <c r="L65" s="1"/>
    </row>
    <row r="66" spans="3:12" s="45" customFormat="1" x14ac:dyDescent="0.3">
      <c r="C66" s="60"/>
      <c r="L66" s="1"/>
    </row>
    <row r="67" spans="3:12" s="45" customFormat="1" x14ac:dyDescent="0.3">
      <c r="C67" s="60"/>
      <c r="L67" s="1"/>
    </row>
  </sheetData>
  <sheetProtection password="8E71" sheet="1" objects="1" scenarios="1"/>
  <phoneticPr fontId="0" type="noConversion"/>
  <dataValidations count="1">
    <dataValidation allowBlank="1" sqref="J1:J2 J5:J65536 K1:IV1048576 A1:E1048576 G1:I1048576 F1:F2 F4:F65536"/>
  </dataValidations>
  <pageMargins left="0.59055118110236227" right="0.59055118110236227" top="0.59055118110236227" bottom="0.98425196850393704" header="0.51181102362204722" footer="0.51181102362204722"/>
  <pageSetup paperSize="9" scale="70" fitToHeight="2" orientation="landscape" horizontalDpi="360" verticalDpi="360"/>
  <headerFooter alignWithMargins="0">
    <oddFooter>&amp;LPrinted on &amp;D,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Instructions</vt:lpstr>
      <vt:lpstr>MegaCalc</vt:lpstr>
      <vt:lpstr>Equations</vt:lpstr>
      <vt:lpstr>Absorbance</vt:lpstr>
      <vt:lpstr>Blank</vt:lpstr>
      <vt:lpstr>Contact_us</vt:lpstr>
      <vt:lpstr>Dilution</vt:lpstr>
      <vt:lpstr>Extract_vol</vt:lpstr>
      <vt:lpstr>Equations!Instructions</vt:lpstr>
      <vt:lpstr>Instructions</vt:lpstr>
      <vt:lpstr>mU_assay</vt:lpstr>
      <vt:lpstr>Number_1</vt:lpstr>
      <vt:lpstr>Number_2</vt:lpstr>
      <vt:lpstr>Number_3</vt:lpstr>
      <vt:lpstr>Equations!Print_Area</vt:lpstr>
      <vt:lpstr>Instructions!Print_Area</vt:lpstr>
      <vt:lpstr>MegaCalc!Print_Area</vt:lpstr>
      <vt:lpstr>MegaCalc!Print_Titles</vt:lpstr>
      <vt:lpstr>Sample_1</vt:lpstr>
      <vt:lpstr>Sample_2</vt:lpstr>
      <vt:lpstr>Units_g_mL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2005-03-06T17:04:56Z</cp:lastPrinted>
  <dcterms:created xsi:type="dcterms:W3CDTF">2004-10-05T18:50:23Z</dcterms:created>
  <dcterms:modified xsi:type="dcterms:W3CDTF">2019-09-13T16:13:38Z</dcterms:modified>
</cp:coreProperties>
</file>