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U:\MegaCalc - New header\K-MASUG\"/>
    </mc:Choice>
  </mc:AlternateContent>
  <xr:revisionPtr revIDLastSave="0" documentId="13_ncr:48009_{7747A68F-5616-4D94-9B4C-E9EA60055A4B}" xr6:coauthVersionLast="44" xr6:coauthVersionMax="44" xr10:uidLastSave="{00000000-0000-0000-0000-000000000000}"/>
  <workbookProtection workbookPassword="8E71" lockStructure="1"/>
  <bookViews>
    <workbookView xWindow="-120" yWindow="-120" windowWidth="29040" windowHeight="15840" activeTab="1"/>
  </bookViews>
  <sheets>
    <sheet name="Instructions" sheetId="1" r:id="rId1"/>
    <sheet name="MegaCalc" sheetId="3" r:id="rId2"/>
  </sheets>
  <definedNames>
    <definedName name="A1_ablank_1">MegaCalc!$F$8</definedName>
    <definedName name="A1_ablank_2">MegaCalc!$F$12</definedName>
    <definedName name="A1_glc_blank_ave">MegaCalc!$F$14</definedName>
    <definedName name="A1_MSG_blank_ave">MegaCalc!$F$16</definedName>
    <definedName name="A1_SuGlc_blank_ave">MegaCalc!$F$15</definedName>
    <definedName name="A1_ublank_1">MegaCalc!$F$10</definedName>
    <definedName name="A1_ublank_2">MegaCalc!$F$13</definedName>
    <definedName name="A2_ablank_1">MegaCalc!$G$8</definedName>
    <definedName name="A2_ablank_2">MegaCalc!$G$12</definedName>
    <definedName name="A2_Glc_blank_ave">MegaCalc!$G$14</definedName>
    <definedName name="A2_MSG_blank_ave">MegaCalc!$G$16</definedName>
    <definedName name="A2_SuGlc_blank_ave">MegaCalc!$G$15</definedName>
    <definedName name="A2_ublank_1">MegaCalc!$G$10</definedName>
    <definedName name="A2_ublank_2">MegaCalc!$G$13</definedName>
    <definedName name="A2_ublank_ave">MegaCalc!$G$16</definedName>
    <definedName name="Change_absorbance">MegaCalc!$K$22:$K$79</definedName>
    <definedName name="Concentration_gg">MegaCalc!$Q$22:$Q$79</definedName>
    <definedName name="Concentration_gL">MegaCalc!$M$20:$M$79</definedName>
    <definedName name="Contact_us">Instructions!$D$51</definedName>
    <definedName name="Dilution">MegaCalc!$I$22:$I$79</definedName>
    <definedName name="Instructions">Instructions!$A$2</definedName>
    <definedName name="_xlnm.Print_Area" localSheetId="0">Instructions!$B$2:$P$53</definedName>
    <definedName name="_xlnm.Print_Area" localSheetId="1">MegaCalc!$B$2:$S$82</definedName>
    <definedName name="_xlnm.Print_Titles" localSheetId="1">MegaCalc!$18:$19</definedName>
    <definedName name="Sample_con_gL">MegaCalc!$P$22:$P$79</definedName>
    <definedName name="Sample_volume">MegaCalc!$H$22:$H$79</definedName>
    <definedName name="use_mega_calculator">MegaCalc!$A$1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6" i="1" l="1"/>
  <c r="G26" i="1"/>
  <c r="H25" i="1"/>
  <c r="G25" i="1"/>
  <c r="H24" i="1"/>
  <c r="G24" i="1"/>
  <c r="R20" i="3"/>
  <c r="R26" i="3"/>
  <c r="R32" i="3"/>
  <c r="R38" i="3"/>
  <c r="R44" i="3"/>
  <c r="R50" i="3"/>
  <c r="R56" i="3"/>
  <c r="R62" i="3"/>
  <c r="R68" i="3"/>
  <c r="R74" i="3"/>
  <c r="F14" i="3"/>
  <c r="F15" i="3"/>
  <c r="K27" i="3" s="1"/>
  <c r="K30" i="3" s="1"/>
  <c r="F16" i="3"/>
  <c r="K52" i="3" s="1"/>
  <c r="K55" i="3" s="1"/>
  <c r="G16" i="3"/>
  <c r="G15" i="3"/>
  <c r="K51" i="3"/>
  <c r="G14" i="3"/>
  <c r="K56" i="3"/>
  <c r="K59" i="3" s="1"/>
  <c r="K26" i="3"/>
  <c r="K29" i="3" s="1"/>
  <c r="K75" i="3"/>
  <c r="K78" i="3" s="1"/>
  <c r="K63" i="3"/>
  <c r="K69" i="3"/>
  <c r="K45" i="3"/>
  <c r="K48" i="3"/>
  <c r="M48" i="3" s="1"/>
  <c r="K50" i="3"/>
  <c r="K53" i="3" s="1"/>
  <c r="K57" i="3"/>
  <c r="K64" i="3"/>
  <c r="K67" i="3" s="1"/>
  <c r="K58" i="3"/>
  <c r="K61" i="3" s="1"/>
  <c r="K62" i="3"/>
  <c r="K68" i="3"/>
  <c r="K71" i="3" s="1"/>
  <c r="K74" i="3"/>
  <c r="K77" i="3"/>
  <c r="L77" i="3" s="1"/>
  <c r="K44" i="3"/>
  <c r="K47" i="3" s="1"/>
  <c r="K34" i="3"/>
  <c r="K37" i="3" s="1"/>
  <c r="K33" i="3"/>
  <c r="K39" i="3"/>
  <c r="K32" i="3"/>
  <c r="K35" i="3"/>
  <c r="L35" i="3" s="1"/>
  <c r="K38" i="3"/>
  <c r="K41" i="3"/>
  <c r="L41" i="3" s="1"/>
  <c r="K21" i="3"/>
  <c r="K20" i="3"/>
  <c r="K23" i="3" s="1"/>
  <c r="K60" i="3"/>
  <c r="M60" i="3" s="1"/>
  <c r="K36" i="3"/>
  <c r="M36" i="3" s="1"/>
  <c r="K66" i="3"/>
  <c r="L66" i="3" s="1"/>
  <c r="K54" i="3"/>
  <c r="L54" i="3" s="1"/>
  <c r="L48" i="3"/>
  <c r="K24" i="3"/>
  <c r="L24" i="3" s="1"/>
  <c r="K65" i="3"/>
  <c r="L65" i="3"/>
  <c r="K72" i="3"/>
  <c r="L60" i="3"/>
  <c r="M65" i="3"/>
  <c r="Q65" i="3" s="1"/>
  <c r="R65" i="3" s="1"/>
  <c r="K42" i="3"/>
  <c r="M24" i="3"/>
  <c r="Q24" i="3" s="1"/>
  <c r="R24" i="3" s="1"/>
  <c r="M66" i="3"/>
  <c r="M72" i="3"/>
  <c r="Q72" i="3"/>
  <c r="R72" i="3" s="1"/>
  <c r="L72" i="3"/>
  <c r="N65" i="3"/>
  <c r="M42" i="3"/>
  <c r="Q42" i="3" s="1"/>
  <c r="R42" i="3" s="1"/>
  <c r="L42" i="3"/>
  <c r="N24" i="3"/>
  <c r="Q66" i="3"/>
  <c r="R66" i="3" s="1"/>
  <c r="N66" i="3"/>
  <c r="N72" i="3"/>
  <c r="N42" i="3"/>
  <c r="L37" i="3" l="1"/>
  <c r="M37" i="3"/>
  <c r="L47" i="3"/>
  <c r="M47" i="3"/>
  <c r="M53" i="3"/>
  <c r="L53" i="3"/>
  <c r="M30" i="3"/>
  <c r="L30" i="3"/>
  <c r="L23" i="3"/>
  <c r="M23" i="3"/>
  <c r="M71" i="3"/>
  <c r="L71" i="3"/>
  <c r="M59" i="3"/>
  <c r="L59" i="3"/>
  <c r="L55" i="3"/>
  <c r="M55" i="3"/>
  <c r="Q36" i="3"/>
  <c r="R36" i="3" s="1"/>
  <c r="N36" i="3"/>
  <c r="L61" i="3"/>
  <c r="M61" i="3"/>
  <c r="Q48" i="3"/>
  <c r="R48" i="3" s="1"/>
  <c r="N48" i="3"/>
  <c r="M78" i="3"/>
  <c r="L78" i="3"/>
  <c r="N60" i="3"/>
  <c r="Q60" i="3"/>
  <c r="R60" i="3" s="1"/>
  <c r="L67" i="3"/>
  <c r="M67" i="3"/>
  <c r="L29" i="3"/>
  <c r="M29" i="3"/>
  <c r="M54" i="3"/>
  <c r="M41" i="3"/>
  <c r="K46" i="3"/>
  <c r="K49" i="3" s="1"/>
  <c r="K28" i="3"/>
  <c r="K31" i="3" s="1"/>
  <c r="M35" i="3"/>
  <c r="M77" i="3"/>
  <c r="K40" i="3"/>
  <c r="K43" i="3" s="1"/>
  <c r="K76" i="3"/>
  <c r="K79" i="3" s="1"/>
  <c r="L36" i="3"/>
  <c r="K22" i="3"/>
  <c r="K25" i="3" s="1"/>
  <c r="K70" i="3"/>
  <c r="K73" i="3" s="1"/>
  <c r="M31" i="3" l="1"/>
  <c r="L31" i="3"/>
  <c r="N29" i="3"/>
  <c r="Q29" i="3"/>
  <c r="R29" i="3" s="1"/>
  <c r="Q23" i="3"/>
  <c r="R23" i="3" s="1"/>
  <c r="N23" i="3"/>
  <c r="N37" i="3"/>
  <c r="Q37" i="3"/>
  <c r="R37" i="3" s="1"/>
  <c r="L25" i="3"/>
  <c r="M25" i="3"/>
  <c r="Q77" i="3"/>
  <c r="R77" i="3" s="1"/>
  <c r="N77" i="3"/>
  <c r="N41" i="3"/>
  <c r="Q41" i="3"/>
  <c r="R41" i="3" s="1"/>
  <c r="Q67" i="3"/>
  <c r="R67" i="3" s="1"/>
  <c r="N67" i="3"/>
  <c r="N61" i="3"/>
  <c r="Q61" i="3"/>
  <c r="R61" i="3" s="1"/>
  <c r="N55" i="3"/>
  <c r="Q55" i="3"/>
  <c r="R55" i="3" s="1"/>
  <c r="N47" i="3"/>
  <c r="Q47" i="3"/>
  <c r="R47" i="3" s="1"/>
  <c r="N35" i="3"/>
  <c r="Q35" i="3"/>
  <c r="R35" i="3" s="1"/>
  <c r="N54" i="3"/>
  <c r="Q54" i="3"/>
  <c r="R54" i="3" s="1"/>
  <c r="Q78" i="3"/>
  <c r="R78" i="3" s="1"/>
  <c r="N78" i="3"/>
  <c r="Q71" i="3"/>
  <c r="R71" i="3" s="1"/>
  <c r="N71" i="3"/>
  <c r="Q30" i="3"/>
  <c r="N30" i="3"/>
  <c r="M79" i="3"/>
  <c r="L79" i="3"/>
  <c r="L73" i="3"/>
  <c r="M73" i="3"/>
  <c r="L43" i="3"/>
  <c r="M43" i="3"/>
  <c r="L49" i="3"/>
  <c r="M49" i="3"/>
  <c r="Q59" i="3"/>
  <c r="R59" i="3" s="1"/>
  <c r="N59" i="3"/>
  <c r="N53" i="3"/>
  <c r="Q53" i="3"/>
  <c r="R53" i="3" s="1"/>
  <c r="Q73" i="3" l="1"/>
  <c r="R73" i="3" s="1"/>
  <c r="N73" i="3"/>
  <c r="P30" i="1"/>
  <c r="R30" i="3"/>
  <c r="Q25" i="3"/>
  <c r="R25" i="3" s="1"/>
  <c r="N25" i="3"/>
  <c r="Q49" i="3"/>
  <c r="R49" i="3" s="1"/>
  <c r="N49" i="3"/>
  <c r="N43" i="3"/>
  <c r="Q43" i="3"/>
  <c r="R43" i="3" s="1"/>
  <c r="Q79" i="3"/>
  <c r="R79" i="3" s="1"/>
  <c r="N79" i="3"/>
  <c r="Q31" i="3"/>
  <c r="R31" i="3" s="1"/>
  <c r="N31" i="3"/>
</calcChain>
</file>

<file path=xl/comments1.xml><?xml version="1.0" encoding="utf-8"?>
<comments xmlns="http://schemas.openxmlformats.org/spreadsheetml/2006/main">
  <authors>
    <author>User</author>
  </authors>
  <commentList>
    <comment ref="M29" authorId="0" shapeId="0">
      <text>
        <r>
          <rPr>
            <b/>
            <sz val="8"/>
            <color indexed="81"/>
            <rFont val="Tahoma"/>
            <family val="2"/>
          </rPr>
          <t xml:space="preserve">Concentration: grams of analyte per litre of sample </t>
        </r>
      </text>
    </comment>
    <comment ref="O29" authorId="0" shapeId="0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  <comment ref="P29" authorId="0" shapeId="0">
      <text>
        <r>
          <rPr>
            <b/>
            <sz val="8"/>
            <color indexed="81"/>
            <rFont val="Tahoma"/>
            <family val="2"/>
          </rPr>
          <t>Concentration: grams of analyte
 per 100 grams of sample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N19" authorId="0" shapeId="0">
      <text>
        <r>
          <rPr>
            <b/>
            <sz val="8"/>
            <color indexed="81"/>
            <rFont val="Tahoma"/>
            <family val="2"/>
          </rPr>
          <t xml:space="preserve">Concentration: grams of analyte per litre of sample </t>
        </r>
      </text>
    </comment>
    <comment ref="P19" authorId="0" shapeId="0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  <comment ref="R19" authorId="0" shapeId="0">
      <text>
        <r>
          <rPr>
            <b/>
            <sz val="8"/>
            <color indexed="81"/>
            <rFont val="Tahoma"/>
            <family val="2"/>
          </rPr>
          <t>Concentration: grams of analyte
 per 100 grams of sample</t>
        </r>
      </text>
    </comment>
  </commentList>
</comments>
</file>

<file path=xl/sharedStrings.xml><?xml version="1.0" encoding="utf-8"?>
<sst xmlns="http://schemas.openxmlformats.org/spreadsheetml/2006/main" count="143" uniqueCount="43">
  <si>
    <t>Sample identifier</t>
  </si>
  <si>
    <t>Results</t>
  </si>
  <si>
    <t>Sample
(g/L)</t>
  </si>
  <si>
    <t>If you have specific questions, please contact us directly:</t>
  </si>
  <si>
    <t>General Information:</t>
  </si>
  <si>
    <t>info@megazyme.com</t>
  </si>
  <si>
    <t>Contact Us</t>
  </si>
  <si>
    <t xml:space="preserve">Further Support </t>
  </si>
  <si>
    <t>To obtain further information about the specific test, or indeed any of the Megazyme products, please consult our web site.</t>
  </si>
  <si>
    <t>www.megazyme.com</t>
  </si>
  <si>
    <t>Technical Support:</t>
  </si>
  <si>
    <t>Customer Support and Sales Information:</t>
  </si>
  <si>
    <r>
      <t>A</t>
    </r>
    <r>
      <rPr>
        <vertAlign val="subscript"/>
        <sz val="12"/>
        <rFont val="Gill Sans MT"/>
        <family val="2"/>
      </rPr>
      <t>1</t>
    </r>
  </si>
  <si>
    <r>
      <t>A</t>
    </r>
    <r>
      <rPr>
        <vertAlign val="subscript"/>
        <sz val="12"/>
        <rFont val="Gill Sans MT"/>
        <family val="2"/>
      </rPr>
      <t>2</t>
    </r>
  </si>
  <si>
    <t>Sample details</t>
  </si>
  <si>
    <t>Blank absorbance values</t>
  </si>
  <si>
    <t>Sample absorbance values</t>
  </si>
  <si>
    <t>Sample volume 
(mL)</t>
  </si>
  <si>
    <t>Dilution 
(-fold)</t>
  </si>
  <si>
    <r>
      <t>Welcome to Megazyme</t>
    </r>
    <r>
      <rPr>
        <sz val="12"/>
        <rFont val="Gill Sans MT"/>
        <family val="2"/>
      </rPr>
      <t xml:space="preserve"> </t>
    </r>
  </si>
  <si>
    <r>
      <t>Instructions for Use of Mega-Calc</t>
    </r>
    <r>
      <rPr>
        <vertAlign val="superscript"/>
        <sz val="12"/>
        <rFont val="Gill Sans MT"/>
        <family val="2"/>
      </rPr>
      <t>TM</t>
    </r>
  </si>
  <si>
    <t xml:space="preserve"> </t>
  </si>
  <si>
    <t>Change in absorbance</t>
  </si>
  <si>
    <r>
      <t>Concentration (g</t>
    </r>
    <r>
      <rPr>
        <vertAlign val="subscript"/>
        <sz val="9"/>
        <rFont val="Gill Sans MT"/>
        <family val="2"/>
      </rPr>
      <t>analyte</t>
    </r>
    <r>
      <rPr>
        <sz val="9"/>
        <rFont val="Gill Sans MT"/>
        <family val="2"/>
      </rPr>
      <t>/L</t>
    </r>
    <r>
      <rPr>
        <vertAlign val="subscript"/>
        <sz val="9"/>
        <rFont val="Gill Sans MT"/>
        <family val="2"/>
      </rPr>
      <t>sample</t>
    </r>
    <r>
      <rPr>
        <sz val="9"/>
        <rFont val="Gill Sans MT"/>
        <family val="2"/>
      </rPr>
      <t>)</t>
    </r>
  </si>
  <si>
    <r>
      <t>Concentration (g</t>
    </r>
    <r>
      <rPr>
        <b/>
        <vertAlign val="subscript"/>
        <sz val="10"/>
        <rFont val="Gill Sans MT"/>
        <family val="2"/>
      </rPr>
      <t>analyte</t>
    </r>
    <r>
      <rPr>
        <b/>
        <sz val="10"/>
        <rFont val="Gill Sans MT"/>
        <family val="2"/>
      </rPr>
      <t xml:space="preserve">/ </t>
    </r>
    <r>
      <rPr>
        <sz val="9"/>
        <rFont val="Gill Sans MT"/>
        <family val="2"/>
      </rPr>
      <t>100g</t>
    </r>
    <r>
      <rPr>
        <b/>
        <vertAlign val="subscript"/>
        <sz val="10"/>
        <rFont val="Gill Sans MT"/>
        <family val="2"/>
      </rPr>
      <t>sample</t>
    </r>
    <r>
      <rPr>
        <b/>
        <sz val="10"/>
        <rFont val="Gill Sans MT"/>
        <family val="2"/>
      </rPr>
      <t>)</t>
    </r>
  </si>
  <si>
    <t>Analyte</t>
  </si>
  <si>
    <t>Analyte
(g/L)</t>
  </si>
  <si>
    <t>Analyte (g/100g)</t>
  </si>
  <si>
    <r>
      <t xml:space="preserve">On the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page, fill in the orange boxes and it will provide automatic results in the white boxes.</t>
    </r>
  </si>
  <si>
    <t>To zoom up or down, ensure the Standard tool bar is showing (View &gt; Toolbars) &amp; select a value from the Zoom drop-down list.</t>
  </si>
  <si>
    <r>
      <t xml:space="preserve">To further support you, our valued customer, we have developed the Megazyme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to assist you in calculating the 
concentration of analyte (as g/L or g/100 g) from raw absorbance data. </t>
    </r>
  </si>
  <si>
    <t>D-Glucose</t>
  </si>
  <si>
    <t>Suc + Gluc</t>
  </si>
  <si>
    <t>Malt + Suc + Gluc</t>
  </si>
  <si>
    <t>Sucrose</t>
  </si>
  <si>
    <t>Maltose</t>
  </si>
  <si>
    <r>
      <rPr>
        <b/>
        <sz val="10"/>
        <rFont val="Symbol"/>
        <family val="1"/>
        <charset val="2"/>
      </rPr>
      <t>D</t>
    </r>
    <r>
      <rPr>
        <b/>
        <sz val="10"/>
        <rFont val="Gill Sans MT"/>
        <family val="2"/>
      </rPr>
      <t>Abs Analyte</t>
    </r>
  </si>
  <si>
    <r>
      <t>A</t>
    </r>
    <r>
      <rPr>
        <b/>
        <vertAlign val="subscript"/>
        <sz val="12"/>
        <rFont val="Gill Sans MT"/>
        <family val="2"/>
      </rPr>
      <t>1</t>
    </r>
  </si>
  <si>
    <r>
      <t>A</t>
    </r>
    <r>
      <rPr>
        <b/>
        <vertAlign val="subscript"/>
        <sz val="12"/>
        <rFont val="Gill Sans MT"/>
        <family val="2"/>
      </rPr>
      <t>2</t>
    </r>
  </si>
  <si>
    <t>Average</t>
  </si>
  <si>
    <t>Megazyme Knowledge Base</t>
  </si>
  <si>
    <t>Customer Support</t>
  </si>
  <si>
    <t>K-MASUG 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</si>
</sst>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.0000"/>
    <numFmt numFmtId="186" formatCode="0.000"/>
  </numFmts>
  <fonts count="22" x14ac:knownFonts="1">
    <font>
      <sz val="10"/>
      <name val="Arial"/>
    </font>
    <font>
      <sz val="10"/>
      <name val="Gill Sans MT"/>
      <family val="2"/>
    </font>
    <font>
      <b/>
      <sz val="10"/>
      <name val="Gill Sans MT"/>
      <family val="2"/>
    </font>
    <font>
      <b/>
      <vertAlign val="subscript"/>
      <sz val="10"/>
      <name val="Gill Sans MT"/>
      <family val="2"/>
    </font>
    <font>
      <b/>
      <sz val="8"/>
      <color indexed="81"/>
      <name val="Tahoma"/>
      <family val="2"/>
    </font>
    <font>
      <u/>
      <sz val="10"/>
      <color indexed="12"/>
      <name val="Arial"/>
      <family val="2"/>
    </font>
    <font>
      <b/>
      <sz val="20"/>
      <color indexed="17"/>
      <name val="Times New Roman"/>
      <family val="1"/>
    </font>
    <font>
      <b/>
      <sz val="11"/>
      <color indexed="17"/>
      <name val="Times New Roman"/>
      <family val="1"/>
    </font>
    <font>
      <b/>
      <sz val="14"/>
      <name val="Gill Sans MT"/>
      <family val="2"/>
    </font>
    <font>
      <sz val="9"/>
      <name val="Gill Sans MT"/>
      <family val="2"/>
    </font>
    <font>
      <sz val="11"/>
      <name val="Gill Sans MT"/>
      <family val="2"/>
    </font>
    <font>
      <vertAlign val="superscript"/>
      <sz val="11"/>
      <name val="Gill Sans MT"/>
      <family val="2"/>
    </font>
    <font>
      <sz val="11"/>
      <name val="Arial"/>
      <family val="2"/>
    </font>
    <font>
      <b/>
      <sz val="12"/>
      <name val="Gill Sans MT"/>
      <family val="2"/>
    </font>
    <font>
      <vertAlign val="subscript"/>
      <sz val="12"/>
      <name val="Gill Sans MT"/>
      <family val="2"/>
    </font>
    <font>
      <sz val="12"/>
      <name val="Gill Sans MT"/>
      <family val="2"/>
    </font>
    <font>
      <b/>
      <sz val="11"/>
      <name val="Gill Sans MT"/>
      <family val="2"/>
    </font>
    <font>
      <u/>
      <sz val="11"/>
      <color indexed="12"/>
      <name val="Arial"/>
      <family val="2"/>
    </font>
    <font>
      <vertAlign val="superscript"/>
      <sz val="12"/>
      <name val="Gill Sans MT"/>
      <family val="2"/>
    </font>
    <font>
      <vertAlign val="subscript"/>
      <sz val="9"/>
      <name val="Gill Sans MT"/>
      <family val="2"/>
    </font>
    <font>
      <b/>
      <sz val="10"/>
      <name val="Symbol"/>
      <family val="1"/>
      <charset val="2"/>
    </font>
    <font>
      <b/>
      <vertAlign val="subscript"/>
      <sz val="12"/>
      <name val="Gill Sans MT"/>
      <family val="2"/>
    </font>
  </fonts>
  <fills count="8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996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23">
    <xf numFmtId="0" fontId="0" fillId="0" borderId="0" xfId="0"/>
    <xf numFmtId="0" fontId="1" fillId="2" borderId="0" xfId="0" applyFont="1" applyFill="1" applyBorder="1" applyProtection="1"/>
    <xf numFmtId="0" fontId="1" fillId="0" borderId="0" xfId="0" applyFont="1" applyProtection="1"/>
    <xf numFmtId="0" fontId="1" fillId="3" borderId="0" xfId="0" applyFont="1" applyFill="1" applyBorder="1" applyProtection="1"/>
    <xf numFmtId="0" fontId="6" fillId="3" borderId="0" xfId="0" applyFont="1" applyFill="1" applyBorder="1" applyAlignment="1" applyProtection="1">
      <alignment horizontal="left" vertical="top"/>
    </xf>
    <xf numFmtId="0" fontId="1" fillId="3" borderId="0" xfId="0" applyFont="1" applyFill="1" applyProtection="1"/>
    <xf numFmtId="0" fontId="1" fillId="2" borderId="0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left"/>
    </xf>
    <xf numFmtId="0" fontId="1" fillId="3" borderId="0" xfId="0" applyFont="1" applyFill="1" applyAlignment="1" applyProtection="1">
      <alignment horizontal="left"/>
    </xf>
    <xf numFmtId="0" fontId="2" fillId="3" borderId="0" xfId="0" quotePrefix="1" applyFont="1" applyFill="1" applyBorder="1" applyAlignment="1" applyProtection="1">
      <alignment horizontal="center" vertical="top" wrapText="1"/>
    </xf>
    <xf numFmtId="182" fontId="1" fillId="3" borderId="0" xfId="0" applyNumberFormat="1" applyFont="1" applyFill="1" applyBorder="1" applyAlignment="1" applyProtection="1">
      <alignment horizontal="left"/>
    </xf>
    <xf numFmtId="182" fontId="1" fillId="3" borderId="0" xfId="0" applyNumberFormat="1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/>
    <xf numFmtId="0" fontId="1" fillId="0" borderId="0" xfId="0" applyFont="1" applyBorder="1" applyAlignment="1" applyProtection="1"/>
    <xf numFmtId="0" fontId="1" fillId="3" borderId="0" xfId="0" applyFont="1" applyFill="1" applyBorder="1" applyAlignment="1" applyProtection="1">
      <alignment wrapText="1"/>
    </xf>
    <xf numFmtId="0" fontId="1" fillId="3" borderId="0" xfId="0" applyFont="1" applyFill="1" applyAlignment="1" applyProtection="1">
      <alignment wrapText="1"/>
    </xf>
    <xf numFmtId="0" fontId="8" fillId="3" borderId="0" xfId="0" applyFont="1" applyFill="1" applyBorder="1" applyAlignment="1" applyProtection="1">
      <alignment horizontal="left" vertical="top"/>
    </xf>
    <xf numFmtId="182" fontId="10" fillId="3" borderId="0" xfId="0" applyNumberFormat="1" applyFont="1" applyFill="1" applyBorder="1" applyAlignment="1" applyProtection="1">
      <alignment horizontal="right"/>
    </xf>
    <xf numFmtId="0" fontId="10" fillId="3" borderId="0" xfId="0" applyFont="1" applyFill="1" applyBorder="1" applyProtection="1"/>
    <xf numFmtId="0" fontId="10" fillId="3" borderId="0" xfId="0" applyFont="1" applyFill="1" applyBorder="1" applyAlignment="1" applyProtection="1">
      <alignment wrapText="1"/>
    </xf>
    <xf numFmtId="0" fontId="10" fillId="3" borderId="0" xfId="0" applyFont="1" applyFill="1" applyAlignment="1" applyProtection="1">
      <alignment wrapText="1"/>
    </xf>
    <xf numFmtId="0" fontId="10" fillId="3" borderId="0" xfId="0" applyFont="1" applyFill="1" applyAlignment="1" applyProtection="1"/>
    <xf numFmtId="0" fontId="16" fillId="0" borderId="0" xfId="0" applyFont="1" applyAlignment="1" applyProtection="1"/>
    <xf numFmtId="0" fontId="10" fillId="3" borderId="0" xfId="0" applyFont="1" applyFill="1" applyProtection="1"/>
    <xf numFmtId="0" fontId="5" fillId="3" borderId="0" xfId="1" applyFill="1" applyAlignment="1" applyProtection="1">
      <alignment horizontal="right" vertical="top" wrapText="1"/>
    </xf>
    <xf numFmtId="0" fontId="13" fillId="3" borderId="0" xfId="0" applyFont="1" applyFill="1" applyProtection="1"/>
    <xf numFmtId="0" fontId="13" fillId="3" borderId="0" xfId="0" applyFont="1" applyFill="1" applyBorder="1" applyAlignment="1" applyProtection="1">
      <alignment horizontal="left"/>
    </xf>
    <xf numFmtId="0" fontId="16" fillId="3" borderId="0" xfId="0" applyFont="1" applyFill="1" applyProtection="1"/>
    <xf numFmtId="0" fontId="12" fillId="3" borderId="0" xfId="0" applyFont="1" applyFill="1" applyAlignment="1" applyProtection="1">
      <alignment wrapText="1"/>
    </xf>
    <xf numFmtId="0" fontId="17" fillId="3" borderId="0" xfId="1" applyFont="1" applyFill="1" applyAlignment="1" applyProtection="1"/>
    <xf numFmtId="0" fontId="10" fillId="3" borderId="0" xfId="1" applyFont="1" applyFill="1" applyAlignment="1" applyProtection="1">
      <alignment wrapText="1"/>
    </xf>
    <xf numFmtId="0" fontId="16" fillId="3" borderId="0" xfId="0" applyFont="1" applyFill="1" applyAlignment="1" applyProtection="1"/>
    <xf numFmtId="0" fontId="17" fillId="3" borderId="0" xfId="1" applyFont="1" applyFill="1" applyAlignment="1" applyProtection="1">
      <alignment wrapText="1"/>
    </xf>
    <xf numFmtId="0" fontId="1" fillId="4" borderId="1" xfId="0" applyFont="1" applyFill="1" applyBorder="1" applyProtection="1">
      <protection locked="0"/>
    </xf>
    <xf numFmtId="182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186" fontId="1" fillId="4" borderId="1" xfId="0" applyNumberFormat="1" applyFont="1" applyFill="1" applyBorder="1" applyProtection="1">
      <protection locked="0"/>
    </xf>
    <xf numFmtId="0" fontId="0" fillId="3" borderId="0" xfId="0" applyFill="1" applyAlignment="1" applyProtection="1">
      <alignment wrapText="1"/>
    </xf>
    <xf numFmtId="182" fontId="1" fillId="4" borderId="2" xfId="0" applyNumberFormat="1" applyFont="1" applyFill="1" applyBorder="1" applyProtection="1">
      <protection locked="0"/>
    </xf>
    <xf numFmtId="2" fontId="1" fillId="4" borderId="2" xfId="0" applyNumberFormat="1" applyFon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1" fillId="2" borderId="0" xfId="0" applyFont="1" applyFill="1" applyBorder="1" applyProtection="1">
      <protection hidden="1"/>
    </xf>
    <xf numFmtId="0" fontId="1" fillId="2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1" fillId="3" borderId="0" xfId="0" applyFont="1" applyFill="1" applyBorder="1" applyProtection="1">
      <protection hidden="1"/>
    </xf>
    <xf numFmtId="0" fontId="2" fillId="3" borderId="0" xfId="0" applyFont="1" applyFill="1" applyBorder="1" applyProtection="1">
      <protection hidden="1"/>
    </xf>
    <xf numFmtId="0" fontId="1" fillId="3" borderId="0" xfId="0" applyFont="1" applyFill="1" applyBorder="1" applyAlignment="1" applyProtection="1">
      <alignment horizontal="center"/>
      <protection hidden="1"/>
    </xf>
    <xf numFmtId="182" fontId="1" fillId="3" borderId="0" xfId="0" applyNumberFormat="1" applyFont="1" applyFill="1" applyBorder="1" applyProtection="1">
      <protection hidden="1"/>
    </xf>
    <xf numFmtId="0" fontId="1" fillId="3" borderId="0" xfId="0" applyFont="1" applyFill="1" applyBorder="1" applyAlignment="1" applyProtection="1">
      <alignment horizontal="left"/>
      <protection hidden="1"/>
    </xf>
    <xf numFmtId="0" fontId="1" fillId="3" borderId="0" xfId="0" applyFont="1" applyFill="1" applyProtection="1">
      <protection hidden="1"/>
    </xf>
    <xf numFmtId="0" fontId="2" fillId="0" borderId="3" xfId="0" applyFont="1" applyBorder="1" applyProtection="1">
      <protection hidden="1"/>
    </xf>
    <xf numFmtId="0" fontId="1" fillId="0" borderId="1" xfId="0" applyFont="1" applyBorder="1" applyProtection="1">
      <protection hidden="1"/>
    </xf>
    <xf numFmtId="0" fontId="1" fillId="0" borderId="2" xfId="0" applyFont="1" applyBorder="1" applyProtection="1">
      <protection hidden="1"/>
    </xf>
    <xf numFmtId="0" fontId="1" fillId="3" borderId="0" xfId="0" applyFont="1" applyFill="1" applyAlignment="1" applyProtection="1">
      <alignment horizontal="right"/>
      <protection hidden="1"/>
    </xf>
    <xf numFmtId="182" fontId="1" fillId="3" borderId="4" xfId="0" applyNumberFormat="1" applyFont="1" applyFill="1" applyBorder="1" applyAlignment="1" applyProtection="1">
      <alignment horizontal="right"/>
      <protection hidden="1"/>
    </xf>
    <xf numFmtId="182" fontId="1" fillId="3" borderId="2" xfId="0" applyNumberFormat="1" applyFont="1" applyFill="1" applyBorder="1" applyAlignment="1" applyProtection="1">
      <alignment horizontal="right"/>
      <protection hidden="1"/>
    </xf>
    <xf numFmtId="0" fontId="1" fillId="0" borderId="5" xfId="0" applyFont="1" applyBorder="1" applyProtection="1">
      <protection hidden="1"/>
    </xf>
    <xf numFmtId="182" fontId="1" fillId="3" borderId="6" xfId="0" applyNumberFormat="1" applyFont="1" applyFill="1" applyBorder="1" applyAlignment="1" applyProtection="1">
      <alignment horizontal="right"/>
      <protection hidden="1"/>
    </xf>
    <xf numFmtId="0" fontId="1" fillId="0" borderId="0" xfId="0" applyFont="1" applyFill="1" applyProtection="1">
      <protection hidden="1"/>
    </xf>
    <xf numFmtId="0" fontId="2" fillId="0" borderId="0" xfId="0" applyFont="1" applyBorder="1" applyProtection="1">
      <protection hidden="1"/>
    </xf>
    <xf numFmtId="16" fontId="1" fillId="3" borderId="0" xfId="0" applyNumberFormat="1" applyFont="1" applyFill="1" applyBorder="1" applyProtection="1">
      <protection hidden="1"/>
    </xf>
    <xf numFmtId="0" fontId="1" fillId="2" borderId="0" xfId="0" applyFont="1" applyFill="1" applyBorder="1" applyAlignment="1" applyProtection="1">
      <alignment horizontal="left" vertical="top" wrapText="1"/>
      <protection hidden="1"/>
    </xf>
    <xf numFmtId="0" fontId="1" fillId="3" borderId="0" xfId="0" applyFont="1" applyFill="1" applyBorder="1" applyAlignment="1" applyProtection="1">
      <alignment horizontal="left" vertical="top" wrapText="1"/>
      <protection hidden="1"/>
    </xf>
    <xf numFmtId="0" fontId="2" fillId="3" borderId="4" xfId="0" applyFont="1" applyFill="1" applyBorder="1" applyAlignment="1" applyProtection="1">
      <alignment horizontal="left" vertical="top" wrapText="1"/>
      <protection hidden="1"/>
    </xf>
    <xf numFmtId="0" fontId="2" fillId="3" borderId="3" xfId="0" applyFont="1" applyFill="1" applyBorder="1" applyAlignment="1" applyProtection="1">
      <alignment horizontal="left" vertical="top" wrapText="1"/>
      <protection hidden="1"/>
    </xf>
    <xf numFmtId="0" fontId="13" fillId="3" borderId="3" xfId="0" applyFont="1" applyFill="1" applyBorder="1" applyAlignment="1" applyProtection="1">
      <alignment horizontal="center" vertical="top" wrapText="1"/>
      <protection hidden="1"/>
    </xf>
    <xf numFmtId="0" fontId="2" fillId="3" borderId="3" xfId="0" applyFont="1" applyFill="1" applyBorder="1" applyAlignment="1" applyProtection="1">
      <alignment horizontal="center" vertical="top" wrapText="1"/>
      <protection hidden="1"/>
    </xf>
    <xf numFmtId="0" fontId="2" fillId="3" borderId="7" xfId="0" applyFont="1" applyFill="1" applyBorder="1" applyAlignment="1" applyProtection="1">
      <alignment horizontal="center"/>
      <protection hidden="1"/>
    </xf>
    <xf numFmtId="0" fontId="9" fillId="5" borderId="8" xfId="0" applyFont="1" applyFill="1" applyBorder="1" applyAlignment="1" applyProtection="1">
      <alignment horizontal="center" vertical="top" wrapText="1"/>
      <protection hidden="1"/>
    </xf>
    <xf numFmtId="0" fontId="2" fillId="3" borderId="0" xfId="0" applyFont="1" applyFill="1" applyBorder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1" fillId="0" borderId="0" xfId="0" applyFont="1" applyAlignment="1" applyProtection="1">
      <alignment horizontal="left" vertical="top" wrapText="1"/>
      <protection hidden="1"/>
    </xf>
    <xf numFmtId="0" fontId="1" fillId="3" borderId="7" xfId="0" applyFont="1" applyFill="1" applyBorder="1" applyProtection="1">
      <protection hidden="1"/>
    </xf>
    <xf numFmtId="182" fontId="1" fillId="5" borderId="1" xfId="0" applyNumberFormat="1" applyFont="1" applyFill="1" applyBorder="1" applyProtection="1">
      <protection hidden="1"/>
    </xf>
    <xf numFmtId="182" fontId="1" fillId="3" borderId="1" xfId="0" applyNumberFormat="1" applyFont="1" applyFill="1" applyBorder="1" applyProtection="1">
      <protection hidden="1"/>
    </xf>
    <xf numFmtId="0" fontId="1" fillId="5" borderId="1" xfId="0" applyFont="1" applyFill="1" applyBorder="1" applyProtection="1">
      <protection hidden="1"/>
    </xf>
    <xf numFmtId="186" fontId="1" fillId="3" borderId="1" xfId="0" applyNumberFormat="1" applyFont="1" applyFill="1" applyBorder="1" applyProtection="1">
      <protection hidden="1"/>
    </xf>
    <xf numFmtId="0" fontId="1" fillId="0" borderId="9" xfId="0" applyFont="1" applyBorder="1" applyProtection="1">
      <protection hidden="1"/>
    </xf>
    <xf numFmtId="182" fontId="1" fillId="3" borderId="10" xfId="0" applyNumberFormat="1" applyFont="1" applyFill="1" applyBorder="1" applyProtection="1">
      <protection hidden="1"/>
    </xf>
    <xf numFmtId="0" fontId="1" fillId="5" borderId="10" xfId="0" applyFont="1" applyFill="1" applyBorder="1" applyProtection="1">
      <protection hidden="1"/>
    </xf>
    <xf numFmtId="0" fontId="1" fillId="3" borderId="10" xfId="0" applyFont="1" applyFill="1" applyBorder="1" applyProtection="1">
      <protection hidden="1"/>
    </xf>
    <xf numFmtId="186" fontId="1" fillId="3" borderId="10" xfId="0" applyNumberFormat="1" applyFont="1" applyFill="1" applyBorder="1" applyProtection="1">
      <protection hidden="1"/>
    </xf>
    <xf numFmtId="182" fontId="1" fillId="3" borderId="2" xfId="0" applyNumberFormat="1" applyFont="1" applyFill="1" applyBorder="1" applyProtection="1">
      <protection hidden="1"/>
    </xf>
    <xf numFmtId="0" fontId="1" fillId="5" borderId="2" xfId="0" applyFont="1" applyFill="1" applyBorder="1" applyProtection="1">
      <protection hidden="1"/>
    </xf>
    <xf numFmtId="0" fontId="1" fillId="3" borderId="2" xfId="0" applyFont="1" applyFill="1" applyBorder="1" applyProtection="1">
      <protection hidden="1"/>
    </xf>
    <xf numFmtId="186" fontId="1" fillId="3" borderId="2" xfId="0" applyNumberFormat="1" applyFont="1" applyFill="1" applyBorder="1" applyProtection="1">
      <protection hidden="1"/>
    </xf>
    <xf numFmtId="0" fontId="2" fillId="0" borderId="11" xfId="0" applyFont="1" applyBorder="1" applyProtection="1">
      <protection hidden="1"/>
    </xf>
    <xf numFmtId="182" fontId="1" fillId="5" borderId="10" xfId="0" applyNumberFormat="1" applyFont="1" applyFill="1" applyBorder="1" applyProtection="1">
      <protection hidden="1"/>
    </xf>
    <xf numFmtId="0" fontId="2" fillId="0" borderId="2" xfId="0" applyFont="1" applyBorder="1" applyProtection="1">
      <protection hidden="1"/>
    </xf>
    <xf numFmtId="182" fontId="1" fillId="5" borderId="2" xfId="0" applyNumberFormat="1" applyFont="1" applyFill="1" applyBorder="1" applyProtection="1">
      <protection hidden="1"/>
    </xf>
    <xf numFmtId="0" fontId="1" fillId="3" borderId="6" xfId="0" applyFont="1" applyFill="1" applyBorder="1" applyProtection="1">
      <protection hidden="1"/>
    </xf>
    <xf numFmtId="0" fontId="2" fillId="0" borderId="12" xfId="0" applyFont="1" applyBorder="1" applyProtection="1">
      <protection hidden="1"/>
    </xf>
    <xf numFmtId="182" fontId="1" fillId="5" borderId="6" xfId="0" applyNumberFormat="1" applyFont="1" applyFill="1" applyBorder="1" applyProtection="1">
      <protection hidden="1"/>
    </xf>
    <xf numFmtId="182" fontId="1" fillId="3" borderId="6" xfId="0" applyNumberFormat="1" applyFont="1" applyFill="1" applyBorder="1" applyProtection="1">
      <protection hidden="1"/>
    </xf>
    <xf numFmtId="0" fontId="1" fillId="5" borderId="6" xfId="0" applyFont="1" applyFill="1" applyBorder="1" applyProtection="1">
      <protection hidden="1"/>
    </xf>
    <xf numFmtId="0" fontId="1" fillId="5" borderId="5" xfId="0" applyFont="1" applyFill="1" applyBorder="1" applyProtection="1">
      <protection hidden="1"/>
    </xf>
    <xf numFmtId="186" fontId="1" fillId="3" borderId="6" xfId="0" applyNumberFormat="1" applyFont="1" applyFill="1" applyBorder="1" applyProtection="1">
      <protection hidden="1"/>
    </xf>
    <xf numFmtId="0" fontId="1" fillId="3" borderId="10" xfId="0" applyFont="1" applyFill="1" applyBorder="1" applyProtection="1">
      <protection locked="0"/>
    </xf>
    <xf numFmtId="0" fontId="13" fillId="3" borderId="3" xfId="0" applyFont="1" applyFill="1" applyBorder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right"/>
      <protection hidden="1"/>
    </xf>
    <xf numFmtId="0" fontId="2" fillId="3" borderId="0" xfId="0" applyFont="1" applyFill="1" applyProtection="1">
      <protection hidden="1"/>
    </xf>
    <xf numFmtId="0" fontId="1" fillId="6" borderId="0" xfId="0" applyFont="1" applyFill="1" applyBorder="1" applyProtection="1"/>
    <xf numFmtId="0" fontId="1" fillId="6" borderId="0" xfId="0" applyFont="1" applyFill="1" applyBorder="1" applyAlignment="1" applyProtection="1">
      <alignment horizontal="center"/>
      <protection hidden="1"/>
    </xf>
    <xf numFmtId="0" fontId="1" fillId="6" borderId="0" xfId="0" applyFont="1" applyFill="1" applyBorder="1" applyProtection="1">
      <protection hidden="1"/>
    </xf>
    <xf numFmtId="0" fontId="1" fillId="6" borderId="0" xfId="0" applyFont="1" applyFill="1" applyBorder="1" applyAlignment="1" applyProtection="1"/>
    <xf numFmtId="0" fontId="1" fillId="7" borderId="0" xfId="0" applyFont="1" applyFill="1" applyProtection="1"/>
    <xf numFmtId="0" fontId="1" fillId="7" borderId="0" xfId="0" applyFont="1" applyFill="1" applyBorder="1" applyProtection="1"/>
    <xf numFmtId="0" fontId="1" fillId="7" borderId="0" xfId="0" applyFont="1" applyFill="1" applyBorder="1" applyProtection="1">
      <protection hidden="1"/>
    </xf>
    <xf numFmtId="0" fontId="1" fillId="7" borderId="0" xfId="0" applyFont="1" applyFill="1" applyBorder="1" applyAlignment="1" applyProtection="1">
      <alignment horizontal="left"/>
      <protection hidden="1"/>
    </xf>
    <xf numFmtId="0" fontId="1" fillId="7" borderId="0" xfId="0" applyFont="1" applyFill="1" applyBorder="1" applyAlignment="1" applyProtection="1"/>
    <xf numFmtId="0" fontId="1" fillId="7" borderId="0" xfId="0" applyFont="1" applyFill="1" applyAlignment="1" applyProtection="1"/>
    <xf numFmtId="0" fontId="1" fillId="7" borderId="0" xfId="0" applyFont="1" applyFill="1" applyAlignment="1" applyProtection="1">
      <alignment horizontal="left"/>
    </xf>
    <xf numFmtId="0" fontId="10" fillId="3" borderId="0" xfId="0" applyFont="1" applyFill="1" applyAlignment="1" applyProtection="1">
      <alignment vertical="top" wrapText="1"/>
    </xf>
    <xf numFmtId="0" fontId="12" fillId="0" borderId="0" xfId="0" applyFont="1" applyProtection="1"/>
    <xf numFmtId="0" fontId="10" fillId="3" borderId="0" xfId="0" applyFont="1" applyFill="1" applyAlignment="1" applyProtection="1">
      <alignment wrapText="1"/>
    </xf>
    <xf numFmtId="0" fontId="12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182" fontId="1" fillId="4" borderId="13" xfId="0" applyNumberFormat="1" applyFont="1" applyFill="1" applyBorder="1" applyAlignment="1" applyProtection="1">
      <alignment horizontal="left"/>
      <protection locked="0"/>
    </xf>
    <xf numFmtId="182" fontId="1" fillId="4" borderId="14" xfId="0" applyNumberFormat="1" applyFont="1" applyFill="1" applyBorder="1" applyAlignment="1" applyProtection="1">
      <alignment horizontal="left"/>
      <protection locked="0"/>
    </xf>
    <xf numFmtId="182" fontId="1" fillId="4" borderId="8" xfId="0" applyNumberFormat="1" applyFont="1" applyFill="1" applyBorder="1" applyAlignment="1" applyProtection="1">
      <alignment horizontal="left"/>
      <protection locked="0"/>
    </xf>
    <xf numFmtId="0" fontId="1" fillId="3" borderId="4" xfId="0" applyFont="1" applyFill="1" applyBorder="1" applyAlignment="1" applyProtection="1">
      <alignment horizontal="center" vertical="center"/>
      <protection hidden="1"/>
    </xf>
    <xf numFmtId="0" fontId="1" fillId="3" borderId="7" xfId="0" applyFont="1" applyFill="1" applyBorder="1" applyAlignment="1" applyProtection="1">
      <alignment horizontal="center" vertical="center"/>
      <protection hidden="1"/>
    </xf>
    <xf numFmtId="0" fontId="1" fillId="3" borderId="6" xfId="0" applyFont="1" applyFill="1" applyBorder="1" applyAlignment="1" applyProtection="1">
      <alignment horizontal="center" vertical="center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9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EFA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egaCalc!A1"/><Relationship Id="rId2" Type="http://schemas.openxmlformats.org/officeDocument/2006/relationships/hyperlink" Target="#Contact_us"/><Relationship Id="rId1" Type="http://schemas.openxmlformats.org/officeDocument/2006/relationships/image" Target="../media/image1.png"/><Relationship Id="rId4" Type="http://schemas.openxmlformats.org/officeDocument/2006/relationships/hyperlink" Target="#Instruction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gaCalc!A1"/><Relationship Id="rId2" Type="http://schemas.openxmlformats.org/officeDocument/2006/relationships/hyperlink" Target="#Contact_us"/><Relationship Id="rId1" Type="http://schemas.openxmlformats.org/officeDocument/2006/relationships/hyperlink" Target="#Instructions!A1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1242</xdr:rowOff>
    </xdr:from>
    <xdr:to>
      <xdr:col>17</xdr:col>
      <xdr:colOff>1</xdr:colOff>
      <xdr:row>6</xdr:row>
      <xdr:rowOff>197237</xdr:rowOff>
    </xdr:to>
    <xdr:pic>
      <xdr:nvPicPr>
        <xdr:cNvPr id="17477" name="Picture 80">
          <a:extLst>
            <a:ext uri="{FF2B5EF4-FFF2-40B4-BE49-F238E27FC236}">
              <a16:creationId xmlns:a16="http://schemas.microsoft.com/office/drawing/2014/main" id="{BBEBF52A-DDE0-4ED2-A816-A10D225C3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4301" y="96492"/>
          <a:ext cx="8953500" cy="1453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1009237</xdr:colOff>
      <xdr:row>11</xdr:row>
      <xdr:rowOff>121340</xdr:rowOff>
    </xdr:from>
    <xdr:to>
      <xdr:col>9</xdr:col>
      <xdr:colOff>510209</xdr:colOff>
      <xdr:row>12</xdr:row>
      <xdr:rowOff>254690</xdr:rowOff>
    </xdr:to>
    <xdr:sp macro="" textlink="">
      <xdr:nvSpPr>
        <xdr:cNvPr id="6152" name="Rectangle 8">
          <a:extLst>
            <a:ext uri="{FF2B5EF4-FFF2-40B4-BE49-F238E27FC236}">
              <a16:creationId xmlns:a16="http://schemas.microsoft.com/office/drawing/2014/main" id="{7BF700C2-F658-41A9-90CD-9F113E9A91E7}"/>
            </a:ext>
          </a:extLst>
        </xdr:cNvPr>
        <xdr:cNvSpPr>
          <a:spLocks noChangeArrowheads="1"/>
        </xdr:cNvSpPr>
      </xdr:nvSpPr>
      <xdr:spPr bwMode="auto">
        <a:xfrm>
          <a:off x="1912041" y="3923057"/>
          <a:ext cx="3741668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1. Enter sample details</a:t>
          </a:r>
          <a:endParaRPr lang="en-IE"/>
        </a:p>
      </xdr:txBody>
    </xdr:sp>
    <xdr:clientData/>
  </xdr:twoCellAnchor>
  <xdr:twoCellAnchor>
    <xdr:from>
      <xdr:col>10</xdr:col>
      <xdr:colOff>112548</xdr:colOff>
      <xdr:row>24</xdr:row>
      <xdr:rowOff>19942</xdr:rowOff>
    </xdr:from>
    <xdr:to>
      <xdr:col>15</xdr:col>
      <xdr:colOff>478161</xdr:colOff>
      <xdr:row>27</xdr:row>
      <xdr:rowOff>43961</xdr:rowOff>
    </xdr:to>
    <xdr:sp macro="" textlink="">
      <xdr:nvSpPr>
        <xdr:cNvPr id="6157" name="Rectangle 13">
          <a:extLst>
            <a:ext uri="{FF2B5EF4-FFF2-40B4-BE49-F238E27FC236}">
              <a16:creationId xmlns:a16="http://schemas.microsoft.com/office/drawing/2014/main" id="{5E9CC65C-9BC9-4C89-86FF-132E3D0F56CF}"/>
            </a:ext>
          </a:extLst>
        </xdr:cNvPr>
        <xdr:cNvSpPr>
          <a:spLocks noChangeArrowheads="1"/>
        </xdr:cNvSpPr>
      </xdr:nvSpPr>
      <xdr:spPr bwMode="auto">
        <a:xfrm>
          <a:off x="6003394" y="6921904"/>
          <a:ext cx="2754190" cy="59551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3. Insert absorbance values for the samples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Values (g/L) will be calculated automatically.</a:t>
          </a:r>
          <a:endParaRPr lang="en-IE"/>
        </a:p>
      </xdr:txBody>
    </xdr:sp>
    <xdr:clientData/>
  </xdr:twoCellAnchor>
  <xdr:twoCellAnchor>
    <xdr:from>
      <xdr:col>15</xdr:col>
      <xdr:colOff>0</xdr:colOff>
      <xdr:row>27</xdr:row>
      <xdr:rowOff>57150</xdr:rowOff>
    </xdr:from>
    <xdr:to>
      <xdr:col>15</xdr:col>
      <xdr:colOff>0</xdr:colOff>
      <xdr:row>32</xdr:row>
      <xdr:rowOff>19050</xdr:rowOff>
    </xdr:to>
    <xdr:sp macro="" textlink="">
      <xdr:nvSpPr>
        <xdr:cNvPr id="6160" name="Rectangle 16">
          <a:extLst>
            <a:ext uri="{FF2B5EF4-FFF2-40B4-BE49-F238E27FC236}">
              <a16:creationId xmlns:a16="http://schemas.microsoft.com/office/drawing/2014/main" id="{7A15CC36-F1CE-4345-B93E-906B755F94D7}"/>
            </a:ext>
          </a:extLst>
        </xdr:cNvPr>
        <xdr:cNvSpPr>
          <a:spLocks noChangeArrowheads="1"/>
        </xdr:cNvSpPr>
      </xdr:nvSpPr>
      <xdr:spPr bwMode="auto">
        <a:xfrm>
          <a:off x="8181975" y="7915275"/>
          <a:ext cx="0" cy="704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000" b="1" i="0" u="none" strike="noStrike" baseline="0">
              <a:solidFill>
                <a:srgbClr val="000000"/>
              </a:solidFill>
              <a:latin typeface="Gill Sans MT"/>
            </a:rPr>
            <a:t>5. Adjust sample volume </a:t>
          </a:r>
        </a:p>
        <a:p>
          <a:pPr algn="l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Gill Sans MT"/>
            </a:rPr>
            <a:t>If a sample volume other than 0.1 mL is used, then enter the actual volume used.</a:t>
          </a:r>
          <a:endParaRPr lang="en-IE"/>
        </a:p>
      </xdr:txBody>
    </xdr:sp>
    <xdr:clientData/>
  </xdr:twoCellAnchor>
  <xdr:twoCellAnchor>
    <xdr:from>
      <xdr:col>15</xdr:col>
      <xdr:colOff>0</xdr:colOff>
      <xdr:row>17</xdr:row>
      <xdr:rowOff>133350</xdr:rowOff>
    </xdr:from>
    <xdr:to>
      <xdr:col>15</xdr:col>
      <xdr:colOff>0</xdr:colOff>
      <xdr:row>26</xdr:row>
      <xdr:rowOff>28575</xdr:rowOff>
    </xdr:to>
    <xdr:sp macro="" textlink="">
      <xdr:nvSpPr>
        <xdr:cNvPr id="6162" name="Rectangle 18">
          <a:extLst>
            <a:ext uri="{FF2B5EF4-FFF2-40B4-BE49-F238E27FC236}">
              <a16:creationId xmlns:a16="http://schemas.microsoft.com/office/drawing/2014/main" id="{A683C4D9-EFBD-47E6-A2B0-FDDB8BF688CC}"/>
            </a:ext>
          </a:extLst>
        </xdr:cNvPr>
        <xdr:cNvSpPr>
          <a:spLocks noChangeArrowheads="1"/>
        </xdr:cNvSpPr>
      </xdr:nvSpPr>
      <xdr:spPr bwMode="auto">
        <a:xfrm>
          <a:off x="8181975" y="5638800"/>
          <a:ext cx="0" cy="2057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000" b="1" i="0" u="none" strike="noStrike" baseline="0">
              <a:solidFill>
                <a:srgbClr val="000000"/>
              </a:solidFill>
              <a:latin typeface="Gill Sans MT"/>
            </a:rPr>
            <a:t>6. Adjust sample dilution </a:t>
          </a:r>
        </a:p>
        <a:p>
          <a:pPr algn="l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  <a:endParaRPr lang="en-IE"/>
        </a:p>
      </xdr:txBody>
    </xdr:sp>
    <xdr:clientData/>
  </xdr:twoCellAnchor>
  <xdr:twoCellAnchor>
    <xdr:from>
      <xdr:col>15</xdr:col>
      <xdr:colOff>0</xdr:colOff>
      <xdr:row>7</xdr:row>
      <xdr:rowOff>47625</xdr:rowOff>
    </xdr:from>
    <xdr:to>
      <xdr:col>15</xdr:col>
      <xdr:colOff>0</xdr:colOff>
      <xdr:row>7</xdr:row>
      <xdr:rowOff>266700</xdr:rowOff>
    </xdr:to>
    <xdr:sp macro="" textlink="">
      <xdr:nvSpPr>
        <xdr:cNvPr id="6181" name="Text Box 3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4D1079C-05A0-4C29-AFEF-A661D2E891FE}"/>
            </a:ext>
          </a:extLst>
        </xdr:cNvPr>
        <xdr:cNvSpPr txBox="1">
          <a:spLocks noChangeArrowheads="1"/>
        </xdr:cNvSpPr>
      </xdr:nvSpPr>
      <xdr:spPr bwMode="auto">
        <a:xfrm>
          <a:off x="8181975" y="2095500"/>
          <a:ext cx="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15</xdr:col>
      <xdr:colOff>0</xdr:colOff>
      <xdr:row>7</xdr:row>
      <xdr:rowOff>104775</xdr:rowOff>
    </xdr:from>
    <xdr:to>
      <xdr:col>15</xdr:col>
      <xdr:colOff>0</xdr:colOff>
      <xdr:row>7</xdr:row>
      <xdr:rowOff>104775</xdr:rowOff>
    </xdr:to>
    <xdr:sp macro="" textlink="">
      <xdr:nvSpPr>
        <xdr:cNvPr id="17483" name="Line 38">
          <a:extLst>
            <a:ext uri="{FF2B5EF4-FFF2-40B4-BE49-F238E27FC236}">
              <a16:creationId xmlns:a16="http://schemas.microsoft.com/office/drawing/2014/main" id="{26D6A501-3C9E-45DC-9DD0-9CD43D20AC41}"/>
            </a:ext>
          </a:extLst>
        </xdr:cNvPr>
        <xdr:cNvSpPr>
          <a:spLocks noChangeShapeType="1"/>
        </xdr:cNvSpPr>
      </xdr:nvSpPr>
      <xdr:spPr bwMode="auto">
        <a:xfrm>
          <a:off x="8239125" y="21526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15</xdr:col>
      <xdr:colOff>0</xdr:colOff>
      <xdr:row>7</xdr:row>
      <xdr:rowOff>104775</xdr:rowOff>
    </xdr:from>
    <xdr:to>
      <xdr:col>15</xdr:col>
      <xdr:colOff>0</xdr:colOff>
      <xdr:row>7</xdr:row>
      <xdr:rowOff>104775</xdr:rowOff>
    </xdr:to>
    <xdr:sp macro="" textlink="">
      <xdr:nvSpPr>
        <xdr:cNvPr id="17484" name="Line 39">
          <a:extLst>
            <a:ext uri="{FF2B5EF4-FFF2-40B4-BE49-F238E27FC236}">
              <a16:creationId xmlns:a16="http://schemas.microsoft.com/office/drawing/2014/main" id="{7C58D703-EABD-4006-939C-9BCC73D6D002}"/>
            </a:ext>
          </a:extLst>
        </xdr:cNvPr>
        <xdr:cNvSpPr>
          <a:spLocks noChangeShapeType="1"/>
        </xdr:cNvSpPr>
      </xdr:nvSpPr>
      <xdr:spPr bwMode="auto">
        <a:xfrm flipH="1">
          <a:off x="8239125" y="21526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15</xdr:col>
      <xdr:colOff>0</xdr:colOff>
      <xdr:row>7</xdr:row>
      <xdr:rowOff>104775</xdr:rowOff>
    </xdr:from>
    <xdr:to>
      <xdr:col>15</xdr:col>
      <xdr:colOff>0</xdr:colOff>
      <xdr:row>7</xdr:row>
      <xdr:rowOff>104775</xdr:rowOff>
    </xdr:to>
    <xdr:sp macro="" textlink="">
      <xdr:nvSpPr>
        <xdr:cNvPr id="17485" name="Line 40">
          <a:extLst>
            <a:ext uri="{FF2B5EF4-FFF2-40B4-BE49-F238E27FC236}">
              <a16:creationId xmlns:a16="http://schemas.microsoft.com/office/drawing/2014/main" id="{292DA0FA-D60F-4062-8C15-4B2A6ABE6DE8}"/>
            </a:ext>
          </a:extLst>
        </xdr:cNvPr>
        <xdr:cNvSpPr>
          <a:spLocks noChangeShapeType="1"/>
        </xdr:cNvSpPr>
      </xdr:nvSpPr>
      <xdr:spPr bwMode="auto">
        <a:xfrm flipH="1">
          <a:off x="8239125" y="21526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14</xdr:col>
      <xdr:colOff>0</xdr:colOff>
      <xdr:row>6</xdr:row>
      <xdr:rowOff>352425</xdr:rowOff>
    </xdr:from>
    <xdr:to>
      <xdr:col>15</xdr:col>
      <xdr:colOff>190500</xdr:colOff>
      <xdr:row>6</xdr:row>
      <xdr:rowOff>533400</xdr:rowOff>
    </xdr:to>
    <xdr:sp macro="" textlink="">
      <xdr:nvSpPr>
        <xdr:cNvPr id="6185" name="Text Box 4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0587792-55CE-4DBA-8B75-763B0A7958C1}"/>
            </a:ext>
          </a:extLst>
        </xdr:cNvPr>
        <xdr:cNvSpPr txBox="1">
          <a:spLocks noChangeArrowheads="1"/>
        </xdr:cNvSpPr>
      </xdr:nvSpPr>
      <xdr:spPr bwMode="auto">
        <a:xfrm>
          <a:off x="7524750" y="1704975"/>
          <a:ext cx="9048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MegaCalc</a:t>
          </a:r>
          <a:endParaRPr lang="en-IE"/>
        </a:p>
      </xdr:txBody>
    </xdr:sp>
    <xdr:clientData fPrintsWithSheet="0"/>
  </xdr:twoCellAnchor>
  <xdr:twoCellAnchor editAs="absolute">
    <xdr:from>
      <xdr:col>2</xdr:col>
      <xdr:colOff>66675</xdr:colOff>
      <xdr:row>8</xdr:row>
      <xdr:rowOff>38100</xdr:rowOff>
    </xdr:from>
    <xdr:to>
      <xdr:col>4</xdr:col>
      <xdr:colOff>419100</xdr:colOff>
      <xdr:row>8</xdr:row>
      <xdr:rowOff>228600</xdr:rowOff>
    </xdr:to>
    <xdr:sp macro="" textlink="">
      <xdr:nvSpPr>
        <xdr:cNvPr id="6187" name="Text Box 4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8A2D93B-9C6A-4614-8511-3DBDE6899EEC}"/>
            </a:ext>
          </a:extLst>
        </xdr:cNvPr>
        <xdr:cNvSpPr txBox="1">
          <a:spLocks noChangeArrowheads="1"/>
        </xdr:cNvSpPr>
      </xdr:nvSpPr>
      <xdr:spPr bwMode="auto">
        <a:xfrm>
          <a:off x="209550" y="2733675"/>
          <a:ext cx="1114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Mega-Calc</a:t>
          </a:r>
          <a:endParaRPr lang="en-IE"/>
        </a:p>
      </xdr:txBody>
    </xdr:sp>
    <xdr:clientData fPrintsWithSheet="0"/>
  </xdr:twoCellAnchor>
  <xdr:twoCellAnchor editAs="absolute">
    <xdr:from>
      <xdr:col>2</xdr:col>
      <xdr:colOff>19050</xdr:colOff>
      <xdr:row>50</xdr:row>
      <xdr:rowOff>60081</xdr:rowOff>
    </xdr:from>
    <xdr:to>
      <xdr:col>4</xdr:col>
      <xdr:colOff>819150</xdr:colOff>
      <xdr:row>51</xdr:row>
      <xdr:rowOff>41031</xdr:rowOff>
    </xdr:to>
    <xdr:sp macro="" textlink="">
      <xdr:nvSpPr>
        <xdr:cNvPr id="6188" name="Text Box 4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21939A0-F998-4442-A833-803EA6E70A08}"/>
            </a:ext>
          </a:extLst>
        </xdr:cNvPr>
        <xdr:cNvSpPr txBox="1">
          <a:spLocks noChangeArrowheads="1"/>
        </xdr:cNvSpPr>
      </xdr:nvSpPr>
      <xdr:spPr bwMode="auto">
        <a:xfrm>
          <a:off x="161925" y="13544550"/>
          <a:ext cx="15621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>
    <xdr:from>
      <xdr:col>10</xdr:col>
      <xdr:colOff>105222</xdr:colOff>
      <xdr:row>18</xdr:row>
      <xdr:rowOff>45238</xdr:rowOff>
    </xdr:from>
    <xdr:to>
      <xdr:col>15</xdr:col>
      <xdr:colOff>470835</xdr:colOff>
      <xdr:row>22</xdr:row>
      <xdr:rowOff>241790</xdr:rowOff>
    </xdr:to>
    <xdr:sp macro="" textlink="">
      <xdr:nvSpPr>
        <xdr:cNvPr id="6155" name="Rectangle 11">
          <a:extLst>
            <a:ext uri="{FF2B5EF4-FFF2-40B4-BE49-F238E27FC236}">
              <a16:creationId xmlns:a16="http://schemas.microsoft.com/office/drawing/2014/main" id="{FDF11A27-3AF3-49F6-B768-FB6D5E225D74}"/>
            </a:ext>
          </a:extLst>
        </xdr:cNvPr>
        <xdr:cNvSpPr>
          <a:spLocks noChangeArrowheads="1"/>
        </xdr:cNvSpPr>
      </xdr:nvSpPr>
      <xdr:spPr bwMode="auto">
        <a:xfrm>
          <a:off x="5996068" y="5738257"/>
          <a:ext cx="2754190" cy="9585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2. Insert absorbance values for the blank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duplicate blanks have been run, insert both sets of data and the program will automatically use the average values. If a single set of values are input, these will be used.</a:t>
          </a:r>
          <a:endParaRPr lang="en-IE"/>
        </a:p>
      </xdr:txBody>
    </xdr:sp>
    <xdr:clientData/>
  </xdr:twoCellAnchor>
  <xdr:twoCellAnchor editAs="absolute">
    <xdr:from>
      <xdr:col>9</xdr:col>
      <xdr:colOff>176580</xdr:colOff>
      <xdr:row>36</xdr:row>
      <xdr:rowOff>41190</xdr:rowOff>
    </xdr:from>
    <xdr:to>
      <xdr:col>16</xdr:col>
      <xdr:colOff>14654</xdr:colOff>
      <xdr:row>43</xdr:row>
      <xdr:rowOff>91300</xdr:rowOff>
    </xdr:to>
    <xdr:sp macro="" textlink="">
      <xdr:nvSpPr>
        <xdr:cNvPr id="6159" name="Rectangle 15">
          <a:extLst>
            <a:ext uri="{FF2B5EF4-FFF2-40B4-BE49-F238E27FC236}">
              <a16:creationId xmlns:a16="http://schemas.microsoft.com/office/drawing/2014/main" id="{84DF0666-0FE9-45B2-9322-0DF1015467A6}"/>
            </a:ext>
          </a:extLst>
        </xdr:cNvPr>
        <xdr:cNvSpPr>
          <a:spLocks noChangeArrowheads="1"/>
        </xdr:cNvSpPr>
      </xdr:nvSpPr>
      <xdr:spPr bwMode="auto">
        <a:xfrm>
          <a:off x="5349388" y="9800652"/>
          <a:ext cx="3662728" cy="126637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6. Extinction coefficient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The calculations are set for readings at 340 nm [extinction coefficient for NADH of 6.3 (1 x mol</a:t>
          </a:r>
          <a:r>
            <a:rPr lang="en-IE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 x cm</a:t>
          </a:r>
          <a:r>
            <a:rPr lang="en-IE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)].  For absorbance readings at 365 nm (Hg lamp; ext. coeff. 3.4) multiply the calculated values by 1.8529. For absorbance readings at 334 nm (Hg lamp; ext. coeff. 6.18) multiply the calculated values for by 1.0194.  </a:t>
          </a:r>
          <a:endParaRPr lang="en-IE"/>
        </a:p>
      </xdr:txBody>
    </xdr:sp>
    <xdr:clientData/>
  </xdr:twoCellAnchor>
  <xdr:twoCellAnchor>
    <xdr:from>
      <xdr:col>14</xdr:col>
      <xdr:colOff>0</xdr:colOff>
      <xdr:row>6</xdr:row>
      <xdr:rowOff>571500</xdr:rowOff>
    </xdr:from>
    <xdr:to>
      <xdr:col>15</xdr:col>
      <xdr:colOff>123825</xdr:colOff>
      <xdr:row>7</xdr:row>
      <xdr:rowOff>66675</xdr:rowOff>
    </xdr:to>
    <xdr:sp macro="" textlink="">
      <xdr:nvSpPr>
        <xdr:cNvPr id="6213" name="Text Box 6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D1AA89-2A49-4AA9-862D-6A901D5F6CFD}"/>
            </a:ext>
          </a:extLst>
        </xdr:cNvPr>
        <xdr:cNvSpPr txBox="1">
          <a:spLocks noChangeArrowheads="1"/>
        </xdr:cNvSpPr>
      </xdr:nvSpPr>
      <xdr:spPr bwMode="auto">
        <a:xfrm>
          <a:off x="7524750" y="1924050"/>
          <a:ext cx="8382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3</xdr:col>
      <xdr:colOff>8536</xdr:colOff>
      <xdr:row>35</xdr:row>
      <xdr:rowOff>87860</xdr:rowOff>
    </xdr:from>
    <xdr:to>
      <xdr:col>5</xdr:col>
      <xdr:colOff>995824</xdr:colOff>
      <xdr:row>38</xdr:row>
      <xdr:rowOff>188907</xdr:rowOff>
    </xdr:to>
    <xdr:sp macro="" textlink="">
      <xdr:nvSpPr>
        <xdr:cNvPr id="6208" name="Rectangle 64">
          <a:extLst>
            <a:ext uri="{FF2B5EF4-FFF2-40B4-BE49-F238E27FC236}">
              <a16:creationId xmlns:a16="http://schemas.microsoft.com/office/drawing/2014/main" id="{7E1D1CE5-9536-4F4E-A022-5ECC149407B8}"/>
            </a:ext>
          </a:extLst>
        </xdr:cNvPr>
        <xdr:cNvSpPr>
          <a:spLocks noChangeArrowheads="1"/>
        </xdr:cNvSpPr>
      </xdr:nvSpPr>
      <xdr:spPr bwMode="auto">
        <a:xfrm>
          <a:off x="228344" y="9656822"/>
          <a:ext cx="2687134" cy="67254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4. Sample volume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a sample volume other than 0.2 mL is used, enter the volume.</a:t>
          </a:r>
          <a:endParaRPr lang="en-IE"/>
        </a:p>
      </xdr:txBody>
    </xdr:sp>
    <xdr:clientData/>
  </xdr:twoCellAnchor>
  <xdr:twoCellAnchor>
    <xdr:from>
      <xdr:col>15</xdr:col>
      <xdr:colOff>381000</xdr:colOff>
      <xdr:row>14</xdr:row>
      <xdr:rowOff>85725</xdr:rowOff>
    </xdr:from>
    <xdr:to>
      <xdr:col>17</xdr:col>
      <xdr:colOff>85725</xdr:colOff>
      <xdr:row>14</xdr:row>
      <xdr:rowOff>85725</xdr:rowOff>
    </xdr:to>
    <xdr:sp macro="" textlink="">
      <xdr:nvSpPr>
        <xdr:cNvPr id="17493" name="Line 102">
          <a:extLst>
            <a:ext uri="{FF2B5EF4-FFF2-40B4-BE49-F238E27FC236}">
              <a16:creationId xmlns:a16="http://schemas.microsoft.com/office/drawing/2014/main" id="{97F2D948-C1DF-4107-AE2A-6F60ADBF534A}"/>
            </a:ext>
          </a:extLst>
        </xdr:cNvPr>
        <xdr:cNvSpPr>
          <a:spLocks noChangeShapeType="1"/>
        </xdr:cNvSpPr>
      </xdr:nvSpPr>
      <xdr:spPr bwMode="auto">
        <a:xfrm>
          <a:off x="8620125" y="4848225"/>
          <a:ext cx="5334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15</xdr:col>
      <xdr:colOff>381000</xdr:colOff>
      <xdr:row>14</xdr:row>
      <xdr:rowOff>85725</xdr:rowOff>
    </xdr:from>
    <xdr:to>
      <xdr:col>17</xdr:col>
      <xdr:colOff>66675</xdr:colOff>
      <xdr:row>14</xdr:row>
      <xdr:rowOff>85725</xdr:rowOff>
    </xdr:to>
    <xdr:sp macro="" textlink="">
      <xdr:nvSpPr>
        <xdr:cNvPr id="17494" name="Line 103">
          <a:extLst>
            <a:ext uri="{FF2B5EF4-FFF2-40B4-BE49-F238E27FC236}">
              <a16:creationId xmlns:a16="http://schemas.microsoft.com/office/drawing/2014/main" id="{5882E70B-8791-47FC-B011-57E528F5FA8A}"/>
            </a:ext>
          </a:extLst>
        </xdr:cNvPr>
        <xdr:cNvSpPr>
          <a:spLocks noChangeShapeType="1"/>
        </xdr:cNvSpPr>
      </xdr:nvSpPr>
      <xdr:spPr bwMode="auto">
        <a:xfrm flipH="1">
          <a:off x="8620125" y="4848225"/>
          <a:ext cx="5143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15</xdr:col>
      <xdr:colOff>381000</xdr:colOff>
      <xdr:row>14</xdr:row>
      <xdr:rowOff>114300</xdr:rowOff>
    </xdr:from>
    <xdr:to>
      <xdr:col>17</xdr:col>
      <xdr:colOff>180975</xdr:colOff>
      <xdr:row>14</xdr:row>
      <xdr:rowOff>114300</xdr:rowOff>
    </xdr:to>
    <xdr:sp macro="" textlink="">
      <xdr:nvSpPr>
        <xdr:cNvPr id="17495" name="Line 104">
          <a:extLst>
            <a:ext uri="{FF2B5EF4-FFF2-40B4-BE49-F238E27FC236}">
              <a16:creationId xmlns:a16="http://schemas.microsoft.com/office/drawing/2014/main" id="{E0C12BE0-9A86-409F-8823-F0CDF1412C68}"/>
            </a:ext>
          </a:extLst>
        </xdr:cNvPr>
        <xdr:cNvSpPr>
          <a:spLocks noChangeShapeType="1"/>
        </xdr:cNvSpPr>
      </xdr:nvSpPr>
      <xdr:spPr bwMode="auto">
        <a:xfrm flipH="1">
          <a:off x="8620125" y="4876800"/>
          <a:ext cx="628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 editAs="absolute">
    <xdr:from>
      <xdr:col>3</xdr:col>
      <xdr:colOff>4237</xdr:colOff>
      <xdr:row>39</xdr:row>
      <xdr:rowOff>68203</xdr:rowOff>
    </xdr:from>
    <xdr:to>
      <xdr:col>5</xdr:col>
      <xdr:colOff>994837</xdr:colOff>
      <xdr:row>43</xdr:row>
      <xdr:rowOff>90153</xdr:rowOff>
    </xdr:to>
    <xdr:sp macro="" textlink="">
      <xdr:nvSpPr>
        <xdr:cNvPr id="6209" name="Rectangle 65">
          <a:extLst>
            <a:ext uri="{FF2B5EF4-FFF2-40B4-BE49-F238E27FC236}">
              <a16:creationId xmlns:a16="http://schemas.microsoft.com/office/drawing/2014/main" id="{2C1795A5-1942-4AB0-A5C9-0D2049AAA644}"/>
            </a:ext>
          </a:extLst>
        </xdr:cNvPr>
        <xdr:cNvSpPr>
          <a:spLocks noChangeArrowheads="1"/>
        </xdr:cNvSpPr>
      </xdr:nvSpPr>
      <xdr:spPr bwMode="auto">
        <a:xfrm>
          <a:off x="224045" y="10399165"/>
          <a:ext cx="2690446" cy="66671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5.  Sample dilution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  <a:endParaRPr lang="en-IE"/>
        </a:p>
      </xdr:txBody>
    </xdr:sp>
    <xdr:clientData/>
  </xdr:twoCellAnchor>
  <xdr:twoCellAnchor>
    <xdr:from>
      <xdr:col>5</xdr:col>
      <xdr:colOff>1000125</xdr:colOff>
      <xdr:row>30</xdr:row>
      <xdr:rowOff>142875</xdr:rowOff>
    </xdr:from>
    <xdr:to>
      <xdr:col>8</xdr:col>
      <xdr:colOff>400050</xdr:colOff>
      <xdr:row>37</xdr:row>
      <xdr:rowOff>47625</xdr:rowOff>
    </xdr:to>
    <xdr:cxnSp macro="">
      <xdr:nvCxnSpPr>
        <xdr:cNvPr id="17498" name="Straight Arrow Connector 2">
          <a:extLst>
            <a:ext uri="{FF2B5EF4-FFF2-40B4-BE49-F238E27FC236}">
              <a16:creationId xmlns:a16="http://schemas.microsoft.com/office/drawing/2014/main" id="{85E3A168-3281-4119-B0DC-B55AA17EE436}"/>
            </a:ext>
          </a:extLst>
        </xdr:cNvPr>
        <xdr:cNvCxnSpPr>
          <a:cxnSpLocks noChangeShapeType="1"/>
          <a:stCxn id="6208" idx="3"/>
        </xdr:cNvCxnSpPr>
      </xdr:nvCxnSpPr>
      <xdr:spPr bwMode="auto">
        <a:xfrm flipV="1">
          <a:off x="2914650" y="8572500"/>
          <a:ext cx="1924050" cy="123825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990600</xdr:colOff>
      <xdr:row>30</xdr:row>
      <xdr:rowOff>114300</xdr:rowOff>
    </xdr:from>
    <xdr:to>
      <xdr:col>9</xdr:col>
      <xdr:colOff>561975</xdr:colOff>
      <xdr:row>41</xdr:row>
      <xdr:rowOff>19050</xdr:rowOff>
    </xdr:to>
    <xdr:cxnSp macro="">
      <xdr:nvCxnSpPr>
        <xdr:cNvPr id="17499" name="Straight Arrow Connector 36">
          <a:extLst>
            <a:ext uri="{FF2B5EF4-FFF2-40B4-BE49-F238E27FC236}">
              <a16:creationId xmlns:a16="http://schemas.microsoft.com/office/drawing/2014/main" id="{E9B834F0-EFDB-4C83-94E9-0B11FA272422}"/>
            </a:ext>
          </a:extLst>
        </xdr:cNvPr>
        <xdr:cNvCxnSpPr>
          <a:cxnSpLocks noChangeShapeType="1"/>
          <a:stCxn id="6209" idx="3"/>
        </xdr:cNvCxnSpPr>
      </xdr:nvCxnSpPr>
      <xdr:spPr bwMode="auto">
        <a:xfrm flipV="1">
          <a:off x="2905125" y="8543925"/>
          <a:ext cx="2809875" cy="200025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47625</xdr:colOff>
      <xdr:row>25</xdr:row>
      <xdr:rowOff>123825</xdr:rowOff>
    </xdr:from>
    <xdr:to>
      <xdr:col>10</xdr:col>
      <xdr:colOff>114300</xdr:colOff>
      <xdr:row>30</xdr:row>
      <xdr:rowOff>114300</xdr:rowOff>
    </xdr:to>
    <xdr:cxnSp macro="">
      <xdr:nvCxnSpPr>
        <xdr:cNvPr id="17500" name="Straight Arrow Connector 39">
          <a:extLst>
            <a:ext uri="{FF2B5EF4-FFF2-40B4-BE49-F238E27FC236}">
              <a16:creationId xmlns:a16="http://schemas.microsoft.com/office/drawing/2014/main" id="{A2139FA9-F455-486E-AF73-26FF65F63FC6}"/>
            </a:ext>
          </a:extLst>
        </xdr:cNvPr>
        <xdr:cNvCxnSpPr>
          <a:cxnSpLocks noChangeShapeType="1"/>
          <a:stCxn id="6157" idx="1"/>
        </xdr:cNvCxnSpPr>
      </xdr:nvCxnSpPr>
      <xdr:spPr bwMode="auto">
        <a:xfrm flipH="1">
          <a:off x="3771900" y="7219950"/>
          <a:ext cx="2209800" cy="1323975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704850</xdr:colOff>
      <xdr:row>20</xdr:row>
      <xdr:rowOff>9525</xdr:rowOff>
    </xdr:from>
    <xdr:to>
      <xdr:col>10</xdr:col>
      <xdr:colOff>104775</xdr:colOff>
      <xdr:row>20</xdr:row>
      <xdr:rowOff>142875</xdr:rowOff>
    </xdr:to>
    <xdr:cxnSp macro="">
      <xdr:nvCxnSpPr>
        <xdr:cNvPr id="17501" name="Straight Arrow Connector 42">
          <a:extLst>
            <a:ext uri="{FF2B5EF4-FFF2-40B4-BE49-F238E27FC236}">
              <a16:creationId xmlns:a16="http://schemas.microsoft.com/office/drawing/2014/main" id="{791EF83B-EF84-4317-9F11-1386DFF373E2}"/>
            </a:ext>
          </a:extLst>
        </xdr:cNvPr>
        <xdr:cNvCxnSpPr>
          <a:cxnSpLocks noChangeShapeType="1"/>
          <a:stCxn id="6155" idx="1"/>
        </xdr:cNvCxnSpPr>
      </xdr:nvCxnSpPr>
      <xdr:spPr bwMode="auto">
        <a:xfrm flipH="1" flipV="1">
          <a:off x="3714750" y="6086475"/>
          <a:ext cx="2257425" cy="13335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304800</xdr:colOff>
      <xdr:row>2</xdr:row>
      <xdr:rowOff>152400</xdr:rowOff>
    </xdr:from>
    <xdr:to>
      <xdr:col>17</xdr:col>
      <xdr:colOff>381000</xdr:colOff>
      <xdr:row>3</xdr:row>
      <xdr:rowOff>133350</xdr:rowOff>
    </xdr:to>
    <xdr:sp macro="" textlink="">
      <xdr:nvSpPr>
        <xdr:cNvPr id="2075" name="Text Box 2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7A0009-7027-4B82-962A-6BACB5769BA5}"/>
            </a:ext>
          </a:extLst>
        </xdr:cNvPr>
        <xdr:cNvSpPr txBox="1">
          <a:spLocks noChangeArrowheads="1"/>
        </xdr:cNvSpPr>
      </xdr:nvSpPr>
      <xdr:spPr bwMode="auto">
        <a:xfrm>
          <a:off x="6985438" y="1518745"/>
          <a:ext cx="798786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Instructions</a:t>
          </a:r>
          <a:endParaRPr lang="en-IE"/>
        </a:p>
      </xdr:txBody>
    </xdr:sp>
    <xdr:clientData fPrintsWithSheet="0"/>
  </xdr:twoCellAnchor>
  <xdr:twoCellAnchor>
    <xdr:from>
      <xdr:col>15</xdr:col>
      <xdr:colOff>304800</xdr:colOff>
      <xdr:row>3</xdr:row>
      <xdr:rowOff>160283</xdr:rowOff>
    </xdr:from>
    <xdr:to>
      <xdr:col>17</xdr:col>
      <xdr:colOff>390525</xdr:colOff>
      <xdr:row>4</xdr:row>
      <xdr:rowOff>188858</xdr:rowOff>
    </xdr:to>
    <xdr:sp macro="" textlink="">
      <xdr:nvSpPr>
        <xdr:cNvPr id="2076" name="Text Box 2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28A4CD4-3C41-418A-8473-C395870A82F8}"/>
            </a:ext>
          </a:extLst>
        </xdr:cNvPr>
        <xdr:cNvSpPr txBox="1">
          <a:spLocks noChangeArrowheads="1"/>
        </xdr:cNvSpPr>
      </xdr:nvSpPr>
      <xdr:spPr bwMode="auto">
        <a:xfrm>
          <a:off x="6985438" y="1717128"/>
          <a:ext cx="808311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 u="sng"/>
        </a:p>
      </xdr:txBody>
    </xdr:sp>
    <xdr:clientData fPrintsWithSheet="0"/>
  </xdr:twoCellAnchor>
  <xdr:twoCellAnchor>
    <xdr:from>
      <xdr:col>2</xdr:col>
      <xdr:colOff>19050</xdr:colOff>
      <xdr:row>79</xdr:row>
      <xdr:rowOff>171450</xdr:rowOff>
    </xdr:from>
    <xdr:to>
      <xdr:col>5</xdr:col>
      <xdr:colOff>114300</xdr:colOff>
      <xdr:row>80</xdr:row>
      <xdr:rowOff>161925</xdr:rowOff>
    </xdr:to>
    <xdr:sp macro="" textlink="">
      <xdr:nvSpPr>
        <xdr:cNvPr id="2081" name="Text Box 3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C1CB772-EE15-4F19-8129-A1508CED03D3}"/>
            </a:ext>
          </a:extLst>
        </xdr:cNvPr>
        <xdr:cNvSpPr txBox="1">
          <a:spLocks noChangeArrowheads="1"/>
        </xdr:cNvSpPr>
      </xdr:nvSpPr>
      <xdr:spPr bwMode="auto">
        <a:xfrm>
          <a:off x="180975" y="8867775"/>
          <a:ext cx="24669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 editAs="oneCell">
    <xdr:from>
      <xdr:col>1</xdr:col>
      <xdr:colOff>0</xdr:colOff>
      <xdr:row>1</xdr:row>
      <xdr:rowOff>1</xdr:rowOff>
    </xdr:from>
    <xdr:to>
      <xdr:col>19</xdr:col>
      <xdr:colOff>0</xdr:colOff>
      <xdr:row>2</xdr:row>
      <xdr:rowOff>42688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63B687-AF99-4834-8042-5362EADB3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95251"/>
          <a:ext cx="8067675" cy="13095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upportcs.megazyme.com/support/home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://www.megazyme.com/" TargetMode="External"/><Relationship Id="rId1" Type="http://schemas.openxmlformats.org/officeDocument/2006/relationships/hyperlink" Target="mailto:info@megazyme.com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hyperlink" Target="http://support.megazyme.com/support/hom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4"/>
  <sheetViews>
    <sheetView zoomScaleNormal="100" workbookViewId="0">
      <selection activeCell="R8" sqref="R8"/>
    </sheetView>
  </sheetViews>
  <sheetFormatPr defaultColWidth="12.28515625" defaultRowHeight="15" x14ac:dyDescent="0.3"/>
  <cols>
    <col min="1" max="1" width="1.7109375" style="105" customWidth="1"/>
    <col min="2" max="2" width="0.42578125" style="105" customWidth="1"/>
    <col min="3" max="3" width="1.140625" style="111" customWidth="1"/>
    <col min="4" max="4" width="10.28515625" style="105" customWidth="1"/>
    <col min="5" max="5" width="15.140625" style="105" customWidth="1"/>
    <col min="6" max="6" width="16.42578125" style="105" customWidth="1"/>
    <col min="7" max="10" width="10.7109375" style="105" customWidth="1"/>
    <col min="11" max="11" width="1.7109375" style="105" customWidth="1"/>
    <col min="12" max="13" width="10.7109375" style="105" customWidth="1"/>
    <col min="14" max="14" width="1.7109375" style="105" customWidth="1"/>
    <col min="15" max="16" width="10.7109375" style="105" customWidth="1"/>
    <col min="17" max="17" width="1.7109375" style="105" customWidth="1"/>
    <col min="18" max="18" width="12.28515625" style="105"/>
    <col min="19" max="19" width="10.7109375" style="105" customWidth="1"/>
    <col min="20" max="16384" width="12.28515625" style="105"/>
  </cols>
  <sheetData>
    <row r="1" spans="1:19" ht="7.7" customHeight="1" x14ac:dyDescent="0.3">
      <c r="A1" s="1"/>
      <c r="B1" s="1"/>
      <c r="C1" s="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06"/>
    </row>
    <row r="2" spans="1:19" ht="13.7" customHeight="1" x14ac:dyDescent="0.3">
      <c r="A2" s="1"/>
      <c r="B2" s="3"/>
      <c r="C2" s="7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01"/>
    </row>
    <row r="3" spans="1:19" ht="27" customHeight="1" x14ac:dyDescent="0.3">
      <c r="A3" s="1"/>
      <c r="B3" s="3"/>
      <c r="C3" s="7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4"/>
      <c r="P3" s="3"/>
      <c r="Q3" s="101"/>
    </row>
    <row r="4" spans="1:19" ht="27" customHeight="1" x14ac:dyDescent="0.3">
      <c r="A4" s="1"/>
      <c r="B4" s="3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24"/>
      <c r="P4" s="3"/>
      <c r="Q4" s="101"/>
    </row>
    <row r="5" spans="1:19" ht="18.2" customHeight="1" x14ac:dyDescent="0.3">
      <c r="A5" s="1"/>
      <c r="B5" s="3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24"/>
      <c r="P5" s="3"/>
      <c r="Q5" s="101"/>
    </row>
    <row r="6" spans="1:19" ht="13.7" customHeight="1" x14ac:dyDescent="0.3">
      <c r="A6" s="1"/>
      <c r="B6" s="3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4"/>
      <c r="P6" s="3"/>
      <c r="Q6" s="101"/>
    </row>
    <row r="7" spans="1:19" s="106" customFormat="1" ht="54.95" customHeight="1" x14ac:dyDescent="0.4">
      <c r="A7" s="1"/>
      <c r="B7" s="3"/>
      <c r="C7" s="25" t="s">
        <v>19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24"/>
      <c r="P7" s="3"/>
      <c r="Q7" s="101"/>
    </row>
    <row r="8" spans="1:19" s="106" customFormat="1" ht="51" customHeight="1" x14ac:dyDescent="0.3">
      <c r="A8" s="1"/>
      <c r="B8" s="3"/>
      <c r="C8" s="112" t="s">
        <v>30</v>
      </c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3"/>
      <c r="Q8" s="101"/>
    </row>
    <row r="9" spans="1:19" s="106" customFormat="1" ht="51" customHeight="1" x14ac:dyDescent="0.4">
      <c r="A9" s="1"/>
      <c r="B9" s="3"/>
      <c r="C9" s="25" t="s">
        <v>20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3"/>
      <c r="P9" s="3"/>
      <c r="Q9" s="101"/>
    </row>
    <row r="10" spans="1:19" s="106" customFormat="1" ht="18.75" x14ac:dyDescent="0.35">
      <c r="A10" s="1"/>
      <c r="B10" s="3"/>
      <c r="C10" s="23" t="s">
        <v>28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3"/>
      <c r="P10" s="3"/>
      <c r="Q10" s="101"/>
    </row>
    <row r="11" spans="1:19" s="106" customFormat="1" ht="17.25" x14ac:dyDescent="0.35">
      <c r="A11" s="1"/>
      <c r="B11" s="3"/>
      <c r="C11" s="23" t="s">
        <v>29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  <c r="P11" s="3"/>
      <c r="Q11" s="101"/>
    </row>
    <row r="12" spans="1:19" s="106" customFormat="1" x14ac:dyDescent="0.3">
      <c r="A12" s="1"/>
      <c r="B12" s="3"/>
      <c r="C12" s="7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"/>
      <c r="P12" s="3"/>
      <c r="Q12" s="101"/>
    </row>
    <row r="13" spans="1:19" s="106" customFormat="1" ht="45.95" customHeight="1" x14ac:dyDescent="0.3">
      <c r="A13" s="1"/>
      <c r="B13" s="3"/>
      <c r="C13" s="7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3"/>
      <c r="P13" s="3"/>
      <c r="Q13" s="101"/>
    </row>
    <row r="14" spans="1:19" s="106" customFormat="1" x14ac:dyDescent="0.3">
      <c r="A14" s="1"/>
      <c r="B14" s="3"/>
      <c r="C14" s="7"/>
      <c r="D14" s="44"/>
      <c r="E14" s="45" t="s">
        <v>14</v>
      </c>
      <c r="F14" s="117" t="s">
        <v>21</v>
      </c>
      <c r="G14" s="118"/>
      <c r="H14" s="118"/>
      <c r="I14" s="118"/>
      <c r="J14" s="118"/>
      <c r="K14" s="118"/>
      <c r="L14" s="118"/>
      <c r="M14" s="119"/>
      <c r="N14" s="46"/>
      <c r="O14" s="46"/>
      <c r="P14" s="44"/>
      <c r="Q14" s="102"/>
      <c r="R14" s="107"/>
      <c r="S14" s="107"/>
    </row>
    <row r="15" spans="1:19" s="106" customFormat="1" ht="24.2" customHeight="1" x14ac:dyDescent="0.3">
      <c r="A15" s="1"/>
      <c r="B15" s="3"/>
      <c r="C15" s="7"/>
      <c r="D15" s="44"/>
      <c r="E15" s="44"/>
      <c r="F15" s="44"/>
      <c r="G15" s="44"/>
      <c r="H15" s="44"/>
      <c r="I15" s="44"/>
      <c r="J15" s="44"/>
      <c r="K15" s="43"/>
      <c r="L15" s="47"/>
      <c r="M15" s="44"/>
      <c r="N15" s="44"/>
      <c r="O15" s="44"/>
      <c r="P15" s="44"/>
      <c r="Q15" s="103"/>
      <c r="R15" s="107"/>
      <c r="S15" s="108"/>
    </row>
    <row r="16" spans="1:19" s="106" customFormat="1" x14ac:dyDescent="0.3">
      <c r="A16" s="1"/>
      <c r="B16" s="3"/>
      <c r="C16" s="7"/>
      <c r="D16" s="49"/>
      <c r="E16" s="49"/>
      <c r="F16" s="49"/>
      <c r="G16" s="45" t="s">
        <v>15</v>
      </c>
      <c r="H16" s="43"/>
      <c r="I16" s="44"/>
      <c r="J16" s="49"/>
      <c r="K16" s="44"/>
      <c r="L16" s="47"/>
      <c r="M16" s="44"/>
      <c r="N16" s="44"/>
      <c r="O16" s="44"/>
      <c r="P16" s="44"/>
      <c r="Q16" s="103"/>
      <c r="R16" s="107"/>
      <c r="S16" s="108"/>
    </row>
    <row r="17" spans="1:19" s="106" customFormat="1" ht="19.5" x14ac:dyDescent="0.4">
      <c r="A17" s="1"/>
      <c r="B17" s="3"/>
      <c r="C17" s="7"/>
      <c r="D17" s="49"/>
      <c r="E17" s="49"/>
      <c r="F17" s="50" t="s">
        <v>25</v>
      </c>
      <c r="G17" s="98" t="s">
        <v>37</v>
      </c>
      <c r="H17" s="98" t="s">
        <v>38</v>
      </c>
      <c r="I17" s="49"/>
      <c r="J17" s="49"/>
      <c r="K17" s="44"/>
      <c r="L17" s="44"/>
      <c r="M17" s="44"/>
      <c r="N17" s="44"/>
      <c r="O17" s="44"/>
      <c r="P17" s="44"/>
      <c r="Q17" s="103"/>
      <c r="R17" s="107"/>
      <c r="S17" s="107"/>
    </row>
    <row r="18" spans="1:19" s="106" customFormat="1" x14ac:dyDescent="0.3">
      <c r="A18" s="1"/>
      <c r="B18" s="3"/>
      <c r="C18" s="7"/>
      <c r="D18" s="49"/>
      <c r="E18" s="100">
        <v>1</v>
      </c>
      <c r="F18" s="51" t="s">
        <v>31</v>
      </c>
      <c r="G18" s="34"/>
      <c r="H18" s="34"/>
      <c r="I18" s="49"/>
      <c r="J18" s="49"/>
      <c r="K18" s="44"/>
      <c r="L18" s="44"/>
      <c r="M18" s="44"/>
      <c r="N18" s="44"/>
      <c r="O18" s="44"/>
      <c r="P18" s="44"/>
      <c r="Q18" s="103"/>
      <c r="R18" s="107"/>
      <c r="S18" s="107"/>
    </row>
    <row r="19" spans="1:19" s="106" customFormat="1" x14ac:dyDescent="0.3">
      <c r="A19" s="1"/>
      <c r="B19" s="3"/>
      <c r="C19" s="7"/>
      <c r="D19" s="49"/>
      <c r="E19" s="49"/>
      <c r="F19" s="52" t="s">
        <v>32</v>
      </c>
      <c r="G19" s="38"/>
      <c r="H19" s="38"/>
      <c r="I19" s="49"/>
      <c r="J19" s="49"/>
      <c r="K19" s="44"/>
      <c r="L19" s="44"/>
      <c r="M19" s="44"/>
      <c r="N19" s="44"/>
      <c r="O19" s="44"/>
      <c r="P19" s="44"/>
      <c r="Q19" s="103"/>
      <c r="R19" s="107"/>
      <c r="S19" s="107"/>
    </row>
    <row r="20" spans="1:19" s="106" customFormat="1" x14ac:dyDescent="0.3">
      <c r="A20" s="1"/>
      <c r="B20" s="3"/>
      <c r="C20" s="7"/>
      <c r="D20" s="49"/>
      <c r="E20" s="43"/>
      <c r="F20" s="52" t="s">
        <v>33</v>
      </c>
      <c r="G20" s="38"/>
      <c r="H20" s="38"/>
      <c r="I20" s="49"/>
      <c r="J20" s="49"/>
      <c r="K20" s="44"/>
      <c r="L20" s="44"/>
      <c r="M20" s="44"/>
      <c r="N20" s="44"/>
      <c r="O20" s="44"/>
      <c r="P20" s="44"/>
      <c r="Q20" s="103"/>
      <c r="R20" s="107"/>
      <c r="S20" s="107"/>
    </row>
    <row r="21" spans="1:19" s="106" customFormat="1" x14ac:dyDescent="0.3">
      <c r="A21" s="1"/>
      <c r="B21" s="3"/>
      <c r="C21" s="7"/>
      <c r="D21" s="49"/>
      <c r="E21" s="100">
        <v>2</v>
      </c>
      <c r="F21" s="51" t="s">
        <v>31</v>
      </c>
      <c r="G21" s="34"/>
      <c r="H21" s="34"/>
      <c r="I21" s="49"/>
      <c r="J21" s="49"/>
      <c r="K21" s="44"/>
      <c r="L21" s="44"/>
      <c r="M21" s="44"/>
      <c r="N21" s="44"/>
      <c r="O21" s="44"/>
      <c r="P21" s="44"/>
      <c r="Q21" s="103"/>
      <c r="R21" s="107"/>
      <c r="S21" s="107"/>
    </row>
    <row r="22" spans="1:19" s="106" customFormat="1" x14ac:dyDescent="0.3">
      <c r="A22" s="1"/>
      <c r="B22" s="3"/>
      <c r="C22" s="7"/>
      <c r="D22" s="49"/>
      <c r="E22" s="43"/>
      <c r="F22" s="52" t="s">
        <v>32</v>
      </c>
      <c r="G22" s="38"/>
      <c r="H22" s="38"/>
      <c r="I22" s="49"/>
      <c r="J22" s="49"/>
      <c r="K22" s="44"/>
      <c r="L22" s="44"/>
      <c r="M22" s="44"/>
      <c r="N22" s="44"/>
      <c r="O22" s="44"/>
      <c r="P22" s="44"/>
      <c r="Q22" s="103"/>
      <c r="R22" s="107"/>
      <c r="S22" s="107"/>
    </row>
    <row r="23" spans="1:19" s="106" customFormat="1" ht="20.25" customHeight="1" x14ac:dyDescent="0.3">
      <c r="A23" s="1"/>
      <c r="B23" s="3"/>
      <c r="C23" s="7"/>
      <c r="D23" s="49"/>
      <c r="E23" s="49"/>
      <c r="F23" s="52" t="s">
        <v>33</v>
      </c>
      <c r="G23" s="38"/>
      <c r="H23" s="38"/>
      <c r="I23" s="49"/>
      <c r="J23" s="49"/>
      <c r="K23" s="44"/>
      <c r="L23" s="44"/>
      <c r="M23" s="44"/>
      <c r="N23" s="44"/>
      <c r="O23" s="44"/>
      <c r="P23" s="44"/>
      <c r="Q23" s="103"/>
      <c r="R23" s="107"/>
      <c r="S23" s="107"/>
    </row>
    <row r="24" spans="1:19" s="106" customFormat="1" x14ac:dyDescent="0.3">
      <c r="A24" s="1"/>
      <c r="B24" s="3"/>
      <c r="C24" s="7"/>
      <c r="D24" s="53"/>
      <c r="E24" s="99" t="s">
        <v>39</v>
      </c>
      <c r="F24" s="51" t="s">
        <v>31</v>
      </c>
      <c r="G24" s="54">
        <f>IF(COUNT(G18,G21)=0,0,(IF(A1_ablank_1=0,0.0000001,A1_ablank_1)+IF(G21=0,0.0000001,G21))/COUNT(G18,G21))</f>
        <v>0</v>
      </c>
      <c r="H24" s="54">
        <f>IF(COUNT(H18,H21)=0,0,(IF(A2_ablank_1=0,0.0000001,A2_ablank_1)+IF(H21=0,0.0000001,H21))/COUNT(H18,H21))</f>
        <v>0</v>
      </c>
      <c r="I24" s="49"/>
      <c r="J24" s="49"/>
      <c r="K24" s="44"/>
      <c r="L24" s="44"/>
      <c r="M24" s="44"/>
      <c r="N24" s="44"/>
      <c r="O24" s="44"/>
      <c r="P24" s="44"/>
      <c r="Q24" s="103"/>
      <c r="R24" s="107"/>
      <c r="S24" s="107"/>
    </row>
    <row r="25" spans="1:19" s="106" customFormat="1" x14ac:dyDescent="0.3">
      <c r="A25" s="1"/>
      <c r="B25" s="3"/>
      <c r="C25" s="7"/>
      <c r="D25" s="53"/>
      <c r="E25" s="53"/>
      <c r="F25" s="52" t="s">
        <v>32</v>
      </c>
      <c r="G25" s="55">
        <f>IF(COUNT(G19,G22)=0,0,(IF(G19=0,0.0000001,G19)+IF(A1_ablank_2=0,0.0000001,A1_ablank_2))/COUNT(G19,G22))</f>
        <v>0</v>
      </c>
      <c r="H25" s="55">
        <f>IF(COUNT(H19,H22)=0,0,(IF(H19=0,0.0000001,H19)+IF(A2_ablank_2=0,0.0000001,A2_ablank_2))/COUNT(H19,H22))</f>
        <v>0</v>
      </c>
      <c r="I25" s="49"/>
      <c r="J25" s="49"/>
      <c r="K25" s="44"/>
      <c r="L25" s="44"/>
      <c r="M25" s="44"/>
      <c r="N25" s="44"/>
      <c r="O25" s="44"/>
      <c r="P25" s="44"/>
      <c r="Q25" s="103"/>
      <c r="R25" s="107"/>
      <c r="S25" s="107"/>
    </row>
    <row r="26" spans="1:19" s="106" customFormat="1" x14ac:dyDescent="0.3">
      <c r="A26" s="1"/>
      <c r="B26" s="3"/>
      <c r="C26" s="7"/>
      <c r="D26" s="44"/>
      <c r="E26" s="44"/>
      <c r="F26" s="56" t="s">
        <v>33</v>
      </c>
      <c r="G26" s="57">
        <f>IF(COUNT(G20,G23)=0,0,(IF(A1_ublank_1=0,0.0000001,A1_ublank_1)+IF(A1_ublank_2=0,0.0000001,A1_ublank_2))/COUNT(G20,G23))</f>
        <v>0</v>
      </c>
      <c r="H26" s="57">
        <f>IF(COUNT(H20,H23)=0,0,(IF(A2_ublank_1=0,0.0000001,A2_ublank_1)+IF(A2_ublank_2=0,0.0000001,A2_ublank_2))/COUNT(H20,H23))</f>
        <v>0</v>
      </c>
      <c r="I26" s="44"/>
      <c r="J26" s="44"/>
      <c r="K26" s="44"/>
      <c r="L26" s="44"/>
      <c r="M26" s="44"/>
      <c r="N26" s="44"/>
      <c r="O26" s="44"/>
      <c r="P26" s="44"/>
      <c r="Q26" s="103"/>
      <c r="R26" s="107"/>
      <c r="S26" s="107"/>
    </row>
    <row r="27" spans="1:19" s="106" customFormat="1" x14ac:dyDescent="0.3">
      <c r="A27" s="1"/>
      <c r="B27" s="3"/>
      <c r="C27" s="7"/>
      <c r="D27" s="44"/>
      <c r="E27" s="43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103"/>
      <c r="R27" s="107"/>
      <c r="S27" s="107"/>
    </row>
    <row r="28" spans="1:19" s="106" customFormat="1" x14ac:dyDescent="0.3">
      <c r="A28" s="1"/>
      <c r="B28" s="3"/>
      <c r="C28" s="7"/>
      <c r="D28" s="44"/>
      <c r="E28" s="44"/>
      <c r="F28" s="59" t="s">
        <v>25</v>
      </c>
      <c r="G28" s="45" t="s">
        <v>16</v>
      </c>
      <c r="H28" s="44"/>
      <c r="I28" s="44"/>
      <c r="J28" s="44"/>
      <c r="K28" s="44"/>
      <c r="L28" s="44"/>
      <c r="M28" s="45" t="s">
        <v>1</v>
      </c>
      <c r="N28" s="44"/>
      <c r="O28" s="60"/>
      <c r="P28" s="44"/>
      <c r="Q28" s="103"/>
      <c r="R28" s="107"/>
      <c r="S28" s="107"/>
    </row>
    <row r="29" spans="1:19" s="106" customFormat="1" ht="45" x14ac:dyDescent="0.3">
      <c r="A29" s="1"/>
      <c r="B29" s="3"/>
      <c r="C29" s="7"/>
      <c r="D29" s="63"/>
      <c r="E29" s="64" t="s">
        <v>0</v>
      </c>
      <c r="F29" s="64"/>
      <c r="G29" s="65" t="s">
        <v>12</v>
      </c>
      <c r="H29" s="65" t="s">
        <v>13</v>
      </c>
      <c r="I29" s="66" t="s">
        <v>17</v>
      </c>
      <c r="J29" s="66" t="s">
        <v>18</v>
      </c>
      <c r="K29" s="67"/>
      <c r="L29" s="66" t="s">
        <v>36</v>
      </c>
      <c r="M29" s="66" t="s">
        <v>26</v>
      </c>
      <c r="N29" s="67"/>
      <c r="O29" s="66" t="s">
        <v>2</v>
      </c>
      <c r="P29" s="66" t="s">
        <v>27</v>
      </c>
      <c r="Q29" s="101"/>
    </row>
    <row r="30" spans="1:19" s="106" customFormat="1" x14ac:dyDescent="0.3">
      <c r="A30" s="1"/>
      <c r="B30" s="3"/>
      <c r="C30" s="7"/>
      <c r="D30" s="120">
        <v>1</v>
      </c>
      <c r="E30" s="33"/>
      <c r="F30" s="51" t="s">
        <v>31</v>
      </c>
      <c r="G30" s="34"/>
      <c r="H30" s="34"/>
      <c r="I30" s="35">
        <v>0.2</v>
      </c>
      <c r="J30" s="33">
        <v>1</v>
      </c>
      <c r="K30" s="72"/>
      <c r="L30" s="74"/>
      <c r="M30" s="74"/>
      <c r="N30" s="72"/>
      <c r="O30" s="36"/>
      <c r="P30" s="76" t="str">
        <f>IF(ISERROR(Concentration_gg),"",Concentration_gg)</f>
        <v/>
      </c>
      <c r="Q30" s="101"/>
    </row>
    <row r="31" spans="1:19" s="106" customFormat="1" x14ac:dyDescent="0.3">
      <c r="A31" s="1"/>
      <c r="B31" s="3"/>
      <c r="C31" s="7"/>
      <c r="D31" s="121"/>
      <c r="E31" s="72"/>
      <c r="F31" s="77" t="s">
        <v>32</v>
      </c>
      <c r="G31" s="38"/>
      <c r="H31" s="38"/>
      <c r="I31" s="39">
        <v>0.2</v>
      </c>
      <c r="J31" s="40">
        <v>1</v>
      </c>
      <c r="K31" s="72"/>
      <c r="L31" s="78"/>
      <c r="M31" s="78"/>
      <c r="N31" s="72"/>
      <c r="O31" s="80"/>
      <c r="P31" s="81"/>
      <c r="Q31" s="101"/>
    </row>
    <row r="32" spans="1:19" s="106" customFormat="1" x14ac:dyDescent="0.3">
      <c r="A32" s="1"/>
      <c r="B32" s="3"/>
      <c r="C32" s="7"/>
      <c r="D32" s="121"/>
      <c r="E32" s="72"/>
      <c r="F32" s="77" t="s">
        <v>33</v>
      </c>
      <c r="G32" s="38"/>
      <c r="H32" s="38"/>
      <c r="I32" s="39">
        <v>0.2</v>
      </c>
      <c r="J32" s="40">
        <v>1</v>
      </c>
      <c r="K32" s="72"/>
      <c r="L32" s="82"/>
      <c r="M32" s="82"/>
      <c r="N32" s="72"/>
      <c r="O32" s="84"/>
      <c r="P32" s="85"/>
      <c r="Q32" s="101"/>
    </row>
    <row r="33" spans="1:17" s="106" customFormat="1" x14ac:dyDescent="0.3">
      <c r="A33" s="1"/>
      <c r="B33" s="3"/>
      <c r="C33" s="7"/>
      <c r="D33" s="121"/>
      <c r="E33" s="72"/>
      <c r="F33" s="86" t="s">
        <v>31</v>
      </c>
      <c r="G33" s="80"/>
      <c r="H33" s="80"/>
      <c r="I33" s="80"/>
      <c r="J33" s="80"/>
      <c r="K33" s="72"/>
      <c r="L33" s="78"/>
      <c r="M33" s="78"/>
      <c r="N33" s="72"/>
      <c r="O33" s="80"/>
      <c r="P33" s="81"/>
      <c r="Q33" s="101"/>
    </row>
    <row r="34" spans="1:17" s="106" customFormat="1" x14ac:dyDescent="0.3">
      <c r="A34" s="1"/>
      <c r="B34" s="3"/>
      <c r="C34" s="7"/>
      <c r="D34" s="121"/>
      <c r="E34" s="72"/>
      <c r="F34" s="88" t="s">
        <v>34</v>
      </c>
      <c r="G34" s="84"/>
      <c r="H34" s="84"/>
      <c r="I34" s="84"/>
      <c r="J34" s="84"/>
      <c r="K34" s="72"/>
      <c r="L34" s="82"/>
      <c r="M34" s="82"/>
      <c r="N34" s="72"/>
      <c r="O34" s="84"/>
      <c r="P34" s="85"/>
      <c r="Q34" s="101"/>
    </row>
    <row r="35" spans="1:17" s="106" customFormat="1" x14ac:dyDescent="0.3">
      <c r="A35" s="1"/>
      <c r="B35" s="3"/>
      <c r="C35" s="7"/>
      <c r="D35" s="122"/>
      <c r="E35" s="90"/>
      <c r="F35" s="91" t="s">
        <v>35</v>
      </c>
      <c r="G35" s="90"/>
      <c r="H35" s="90"/>
      <c r="I35" s="90"/>
      <c r="J35" s="90"/>
      <c r="K35" s="72"/>
      <c r="L35" s="93"/>
      <c r="M35" s="93"/>
      <c r="N35" s="72"/>
      <c r="O35" s="90"/>
      <c r="P35" s="96"/>
      <c r="Q35" s="101"/>
    </row>
    <row r="36" spans="1:17" s="106" customFormat="1" x14ac:dyDescent="0.3">
      <c r="A36" s="1"/>
      <c r="B36" s="3"/>
      <c r="C36" s="7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3"/>
      <c r="P36" s="3"/>
      <c r="Q36" s="101"/>
    </row>
    <row r="37" spans="1:17" s="106" customFormat="1" x14ac:dyDescent="0.3">
      <c r="A37" s="1"/>
      <c r="B37" s="3"/>
      <c r="C37" s="7"/>
      <c r="D37" s="11"/>
      <c r="E37" s="11"/>
      <c r="F37" s="11"/>
      <c r="G37" s="11"/>
      <c r="H37" s="11"/>
      <c r="I37" s="11"/>
      <c r="J37" s="11" t="s">
        <v>21</v>
      </c>
      <c r="K37" s="11"/>
      <c r="L37" s="11"/>
      <c r="M37" s="11"/>
      <c r="N37" s="11"/>
      <c r="O37" s="3"/>
      <c r="P37" s="3"/>
      <c r="Q37" s="101"/>
    </row>
    <row r="38" spans="1:17" s="106" customFormat="1" x14ac:dyDescent="0.3">
      <c r="A38" s="1"/>
      <c r="B38" s="3"/>
      <c r="C38" s="7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3"/>
      <c r="P38" s="3"/>
      <c r="Q38" s="101"/>
    </row>
    <row r="39" spans="1:17" s="106" customFormat="1" x14ac:dyDescent="0.3">
      <c r="A39" s="1"/>
      <c r="B39" s="3"/>
      <c r="C39" s="7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3"/>
      <c r="P39" s="3"/>
      <c r="Q39" s="101"/>
    </row>
    <row r="40" spans="1:17" s="106" customFormat="1" x14ac:dyDescent="0.3">
      <c r="A40" s="1"/>
      <c r="B40" s="3"/>
      <c r="C40" s="7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3"/>
      <c r="P40" s="3"/>
      <c r="Q40" s="101"/>
    </row>
    <row r="41" spans="1:17" s="106" customFormat="1" x14ac:dyDescent="0.3">
      <c r="A41" s="1"/>
      <c r="B41" s="3"/>
      <c r="C41" s="7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3"/>
      <c r="P41" s="3"/>
      <c r="Q41" s="101"/>
    </row>
    <row r="42" spans="1:17" s="106" customFormat="1" x14ac:dyDescent="0.3">
      <c r="A42" s="1"/>
      <c r="B42" s="3"/>
      <c r="C42" s="7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3"/>
      <c r="P42" s="3"/>
      <c r="Q42" s="101"/>
    </row>
    <row r="43" spans="1:17" s="106" customFormat="1" ht="6.6" customHeight="1" x14ac:dyDescent="0.3">
      <c r="A43" s="1"/>
      <c r="B43" s="3"/>
      <c r="C43" s="7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3"/>
      <c r="P43" s="3"/>
      <c r="Q43" s="101"/>
    </row>
    <row r="44" spans="1:17" s="106" customFormat="1" ht="30.6" customHeight="1" x14ac:dyDescent="0.4">
      <c r="A44" s="1"/>
      <c r="B44" s="3"/>
      <c r="C44" s="26" t="s">
        <v>6</v>
      </c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8"/>
      <c r="P44" s="3"/>
      <c r="Q44" s="101"/>
    </row>
    <row r="45" spans="1:17" s="109" customFormat="1" ht="24.95" customHeight="1" x14ac:dyDescent="0.35">
      <c r="A45" s="12"/>
      <c r="B45" s="14"/>
      <c r="C45" s="27" t="s">
        <v>7</v>
      </c>
      <c r="D45" s="20"/>
      <c r="E45" s="20"/>
      <c r="F45" s="20"/>
      <c r="G45" s="20"/>
      <c r="H45" s="20"/>
      <c r="I45" s="20"/>
      <c r="J45" s="13"/>
      <c r="K45" s="20"/>
      <c r="L45" s="20"/>
      <c r="M45" s="20"/>
      <c r="N45" s="20"/>
      <c r="O45" s="19"/>
      <c r="P45" s="14"/>
      <c r="Q45" s="104"/>
    </row>
    <row r="46" spans="1:17" s="110" customFormat="1" ht="18.95" customHeight="1" x14ac:dyDescent="0.35">
      <c r="A46" s="12"/>
      <c r="B46" s="14"/>
      <c r="C46" s="114" t="s">
        <v>8</v>
      </c>
      <c r="D46" s="115"/>
      <c r="E46" s="116"/>
      <c r="F46" s="116"/>
      <c r="G46" s="37"/>
      <c r="H46" s="37"/>
      <c r="I46" s="28"/>
      <c r="J46" s="20"/>
      <c r="K46" s="28"/>
      <c r="L46" s="28"/>
      <c r="M46" s="28"/>
      <c r="N46" s="28"/>
      <c r="O46" s="20"/>
      <c r="P46" s="15"/>
      <c r="Q46" s="104"/>
    </row>
    <row r="47" spans="1:17" s="110" customFormat="1" ht="60" customHeight="1" x14ac:dyDescent="0.3">
      <c r="A47" s="12"/>
      <c r="B47" s="14"/>
      <c r="C47" s="115"/>
      <c r="D47" s="115"/>
      <c r="E47" s="116"/>
      <c r="F47" s="116"/>
      <c r="G47" s="37"/>
      <c r="H47" s="37"/>
      <c r="I47" s="28"/>
      <c r="J47" s="29" t="s">
        <v>9</v>
      </c>
      <c r="K47" s="28"/>
      <c r="L47" s="28"/>
      <c r="M47" s="28"/>
      <c r="N47" s="28"/>
      <c r="O47" s="29"/>
      <c r="P47" s="15"/>
      <c r="Q47" s="104"/>
    </row>
    <row r="48" spans="1:17" s="110" customFormat="1" ht="30.95" customHeight="1" x14ac:dyDescent="0.35">
      <c r="A48" s="12"/>
      <c r="B48" s="14"/>
      <c r="C48" s="21" t="s">
        <v>3</v>
      </c>
      <c r="D48" s="21"/>
      <c r="E48" s="21"/>
      <c r="F48" s="21"/>
      <c r="G48" s="21"/>
      <c r="H48" s="21"/>
      <c r="I48" s="21"/>
      <c r="J48" s="30"/>
      <c r="K48" s="21"/>
      <c r="L48" s="21"/>
      <c r="M48" s="21"/>
      <c r="N48" s="21"/>
      <c r="O48" s="30"/>
      <c r="P48" s="15"/>
      <c r="Q48" s="104"/>
    </row>
    <row r="49" spans="1:17" s="110" customFormat="1" ht="16.7" customHeight="1" x14ac:dyDescent="0.35">
      <c r="A49" s="12"/>
      <c r="B49" s="14"/>
      <c r="C49" s="22" t="s">
        <v>10</v>
      </c>
      <c r="D49" s="21"/>
      <c r="E49" s="21"/>
      <c r="F49" s="21"/>
      <c r="G49" s="21"/>
      <c r="H49" s="21"/>
      <c r="I49" s="21"/>
      <c r="J49" s="29" t="s">
        <v>40</v>
      </c>
      <c r="K49" s="21"/>
      <c r="L49" s="21"/>
      <c r="M49" s="21"/>
      <c r="N49" s="21"/>
      <c r="O49" s="29"/>
      <c r="P49" s="15"/>
      <c r="Q49" s="104"/>
    </row>
    <row r="50" spans="1:17" s="110" customFormat="1" ht="16.7" customHeight="1" x14ac:dyDescent="0.35">
      <c r="A50" s="12"/>
      <c r="B50" s="14"/>
      <c r="C50" s="31" t="s">
        <v>11</v>
      </c>
      <c r="D50" s="21"/>
      <c r="E50" s="21"/>
      <c r="F50" s="21"/>
      <c r="G50" s="21"/>
      <c r="H50" s="21"/>
      <c r="I50" s="21"/>
      <c r="J50" s="29" t="s">
        <v>41</v>
      </c>
      <c r="K50" s="21"/>
      <c r="L50" s="21"/>
      <c r="M50" s="21"/>
      <c r="N50" s="21"/>
      <c r="O50" s="29"/>
      <c r="P50" s="15"/>
      <c r="Q50" s="104"/>
    </row>
    <row r="51" spans="1:17" ht="16.7" customHeight="1" x14ac:dyDescent="0.35">
      <c r="A51" s="12"/>
      <c r="B51" s="14"/>
      <c r="C51" s="31" t="s">
        <v>4</v>
      </c>
      <c r="D51" s="23"/>
      <c r="E51" s="23"/>
      <c r="F51" s="23"/>
      <c r="G51" s="23"/>
      <c r="H51" s="23"/>
      <c r="I51" s="23"/>
      <c r="J51" s="29" t="s">
        <v>5</v>
      </c>
      <c r="K51" s="23"/>
      <c r="L51" s="23"/>
      <c r="M51" s="23"/>
      <c r="N51"/>
      <c r="O51" s="29"/>
      <c r="P51" s="15"/>
      <c r="Q51" s="104"/>
    </row>
    <row r="52" spans="1:17" ht="16.7" customHeight="1" x14ac:dyDescent="0.35">
      <c r="A52" s="12"/>
      <c r="B52" s="14"/>
      <c r="C52" s="31"/>
      <c r="D52" s="23"/>
      <c r="E52" s="23"/>
      <c r="F52" s="23"/>
      <c r="G52" s="23"/>
      <c r="H52" s="23"/>
      <c r="I52" s="23"/>
      <c r="J52" s="2"/>
      <c r="K52" s="23"/>
      <c r="L52" s="23"/>
      <c r="M52" s="23"/>
      <c r="N52" s="27" t="s">
        <v>42</v>
      </c>
      <c r="O52" s="20"/>
      <c r="P52" s="15"/>
      <c r="Q52" s="104"/>
    </row>
    <row r="53" spans="1:17" ht="6.6" customHeight="1" x14ac:dyDescent="0.35">
      <c r="A53" s="12"/>
      <c r="B53" s="14"/>
      <c r="C53" s="31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32"/>
      <c r="P53" s="15"/>
      <c r="Q53" s="104"/>
    </row>
    <row r="54" spans="1:17" s="109" customFormat="1" ht="399.95" customHeight="1" x14ac:dyDescent="0.3"/>
  </sheetData>
  <sheetProtection password="8E71" sheet="1" objects="1" scenarios="1"/>
  <mergeCells count="4">
    <mergeCell ref="C8:O8"/>
    <mergeCell ref="C46:F47"/>
    <mergeCell ref="F14:M14"/>
    <mergeCell ref="D30:D35"/>
  </mergeCells>
  <phoneticPr fontId="0" type="noConversion"/>
  <dataValidations count="2">
    <dataValidation allowBlank="1" sqref="O5:O7 O1:O2 A1:B1048576 D1:N7 C1:C44 C48 O48 C54:O65536 C50:C53 J48 D9:O13 J36:J44 D48:I53 P36:IV65536 J53 D36:I45 P1:S13 K36:O45 Q29:IV35 T1:IV28 K48:M53 N48:N50 N52:N53"/>
    <dataValidation allowBlank="1" showInputMessage="1" sqref="E14:E21 D14:D30 E23:E35 F14:F35 G15:M28 N14:S28 G29:P35"/>
  </dataValidations>
  <hyperlinks>
    <hyperlink ref="J51" r:id="rId1" display="mailto:info@megazyme.com"/>
    <hyperlink ref="J47" r:id="rId2" display="http://www.megazyme.com/"/>
    <hyperlink ref="J50" r:id="rId3"/>
    <hyperlink ref="J49" r:id="rId4"/>
  </hyperlinks>
  <pageMargins left="0.59055118110236227" right="0.59055118110236227" top="0.59055118110236227" bottom="0.98425196850393704" header="0.51181102362204722" footer="0.51181102362204722"/>
  <pageSetup paperSize="9" scale="87" orientation="landscape" horizontalDpi="360" verticalDpi="360"/>
  <headerFooter alignWithMargins="0">
    <oddFooter>&amp;LPrinted on &amp;D, Page &amp;P of &amp;N</oddFooter>
  </headerFooter>
  <rowBreaks count="1" manualBreakCount="1">
    <brk id="24" min="1" max="15" man="1"/>
  </rowBreaks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3"/>
  <sheetViews>
    <sheetView tabSelected="1" zoomScaleNormal="100" zoomScaleSheetLayoutView="100" workbookViewId="0">
      <selection activeCell="R9" sqref="R9"/>
    </sheetView>
  </sheetViews>
  <sheetFormatPr defaultColWidth="12.28515625" defaultRowHeight="15" x14ac:dyDescent="0.3"/>
  <cols>
    <col min="1" max="1" width="1.7109375" style="43" customWidth="1"/>
    <col min="2" max="2" width="0.7109375" style="43" customWidth="1"/>
    <col min="3" max="3" width="3.140625" style="43" customWidth="1"/>
    <col min="4" max="4" width="17.140625" style="43" customWidth="1"/>
    <col min="5" max="5" width="15.28515625" style="43" customWidth="1"/>
    <col min="6" max="9" width="9.42578125" style="43" customWidth="1"/>
    <col min="10" max="10" width="0.85546875" style="43" customWidth="1"/>
    <col min="11" max="11" width="10.42578125" style="43" hidden="1" customWidth="1"/>
    <col min="12" max="12" width="11.85546875" style="43" customWidth="1"/>
    <col min="13" max="13" width="10.42578125" style="43" hidden="1" customWidth="1"/>
    <col min="14" max="14" width="10.85546875" style="43" customWidth="1"/>
    <col min="15" max="15" width="0.85546875" style="43" customWidth="1"/>
    <col min="16" max="16" width="10.85546875" style="43" customWidth="1"/>
    <col min="17" max="17" width="9.85546875" style="43" hidden="1" customWidth="1"/>
    <col min="18" max="18" width="10.85546875" style="43" customWidth="1"/>
    <col min="19" max="19" width="0.85546875" style="43" customWidth="1"/>
    <col min="20" max="20" width="200.7109375" style="43" customWidth="1"/>
    <col min="21" max="16384" width="12.28515625" style="43"/>
  </cols>
  <sheetData>
    <row r="1" spans="1:20" ht="7.7" customHeight="1" x14ac:dyDescent="0.3">
      <c r="A1" s="41"/>
      <c r="B1" s="41"/>
      <c r="C1" s="41"/>
      <c r="D1" s="41"/>
      <c r="E1" s="41"/>
      <c r="F1" s="41"/>
      <c r="G1" s="41"/>
      <c r="H1" s="41"/>
      <c r="I1" s="41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0" ht="99.95" customHeight="1" x14ac:dyDescent="0.3">
      <c r="A2" s="41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2"/>
    </row>
    <row r="3" spans="1:20" ht="15" customHeight="1" x14ac:dyDescent="0.3">
      <c r="A3" s="41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2"/>
    </row>
    <row r="4" spans="1:20" x14ac:dyDescent="0.3">
      <c r="A4" s="41"/>
      <c r="B4" s="44"/>
      <c r="C4" s="44"/>
      <c r="D4" s="45" t="s">
        <v>14</v>
      </c>
      <c r="E4" s="117" t="s">
        <v>21</v>
      </c>
      <c r="F4" s="118"/>
      <c r="G4" s="118"/>
      <c r="H4" s="118"/>
      <c r="I4" s="118"/>
      <c r="J4" s="118"/>
      <c r="K4" s="118"/>
      <c r="L4" s="119"/>
      <c r="M4" s="46"/>
      <c r="N4" s="46"/>
      <c r="O4" s="44"/>
      <c r="P4" s="46"/>
      <c r="Q4" s="44"/>
      <c r="R4" s="44"/>
      <c r="S4" s="44"/>
      <c r="T4" s="42"/>
    </row>
    <row r="5" spans="1:20" ht="15.2" customHeight="1" x14ac:dyDescent="0.3">
      <c r="A5" s="41"/>
      <c r="B5" s="44"/>
      <c r="C5" s="44"/>
      <c r="D5" s="44"/>
      <c r="E5" s="44"/>
      <c r="F5" s="44"/>
      <c r="G5" s="44"/>
      <c r="H5" s="44"/>
      <c r="I5" s="44"/>
      <c r="K5" s="47"/>
      <c r="L5" s="44"/>
      <c r="M5" s="44"/>
      <c r="N5" s="44"/>
      <c r="O5" s="44"/>
      <c r="P5" s="44"/>
      <c r="Q5" s="44"/>
      <c r="R5" s="48"/>
      <c r="S5" s="44"/>
      <c r="T5" s="42"/>
    </row>
    <row r="6" spans="1:20" x14ac:dyDescent="0.3">
      <c r="A6" s="41"/>
      <c r="B6" s="44"/>
      <c r="C6" s="49"/>
      <c r="D6" s="49"/>
      <c r="E6" s="49"/>
      <c r="F6" s="45" t="s">
        <v>15</v>
      </c>
      <c r="H6" s="44"/>
      <c r="I6" s="49"/>
      <c r="J6" s="44"/>
      <c r="K6" s="47"/>
      <c r="L6" s="44"/>
      <c r="M6" s="44"/>
      <c r="N6" s="44"/>
      <c r="O6" s="44"/>
      <c r="P6" s="44"/>
      <c r="Q6" s="44"/>
      <c r="R6" s="48"/>
      <c r="S6" s="44"/>
      <c r="T6" s="42"/>
    </row>
    <row r="7" spans="1:20" ht="19.5" x14ac:dyDescent="0.4">
      <c r="A7" s="41"/>
      <c r="B7" s="44"/>
      <c r="C7" s="49"/>
      <c r="D7" s="49"/>
      <c r="E7" s="50" t="s">
        <v>25</v>
      </c>
      <c r="F7" s="98" t="s">
        <v>37</v>
      </c>
      <c r="G7" s="98" t="s">
        <v>38</v>
      </c>
      <c r="H7" s="49"/>
      <c r="I7" s="49"/>
      <c r="J7" s="44"/>
      <c r="K7" s="44"/>
      <c r="L7" s="44"/>
      <c r="M7" s="44"/>
      <c r="N7" s="44"/>
      <c r="O7" s="44"/>
      <c r="P7" s="44"/>
      <c r="Q7" s="44"/>
      <c r="R7" s="44"/>
      <c r="S7" s="44"/>
      <c r="T7" s="42"/>
    </row>
    <row r="8" spans="1:20" x14ac:dyDescent="0.3">
      <c r="A8" s="41"/>
      <c r="B8" s="44"/>
      <c r="C8" s="49"/>
      <c r="D8" s="100">
        <v>1</v>
      </c>
      <c r="E8" s="51" t="s">
        <v>31</v>
      </c>
      <c r="F8" s="34"/>
      <c r="G8" s="34"/>
      <c r="H8" s="49"/>
      <c r="I8" s="49"/>
      <c r="J8" s="44"/>
      <c r="K8" s="44"/>
      <c r="L8" s="44"/>
      <c r="M8" s="44"/>
      <c r="N8" s="44"/>
      <c r="O8" s="44"/>
      <c r="P8" s="44"/>
      <c r="Q8" s="44"/>
      <c r="R8" s="44"/>
      <c r="S8" s="44"/>
      <c r="T8" s="42"/>
    </row>
    <row r="9" spans="1:20" x14ac:dyDescent="0.3">
      <c r="A9" s="41"/>
      <c r="B9" s="44"/>
      <c r="C9" s="49"/>
      <c r="D9" s="49"/>
      <c r="E9" s="52" t="s">
        <v>32</v>
      </c>
      <c r="F9" s="38"/>
      <c r="G9" s="38"/>
      <c r="H9" s="49"/>
      <c r="I9" s="49"/>
      <c r="J9" s="44"/>
      <c r="K9" s="44"/>
      <c r="L9" s="44"/>
      <c r="M9" s="44"/>
      <c r="N9" s="44"/>
      <c r="O9" s="44"/>
      <c r="P9" s="44"/>
      <c r="Q9" s="44"/>
      <c r="R9" s="44"/>
      <c r="S9" s="44"/>
      <c r="T9" s="42"/>
    </row>
    <row r="10" spans="1:20" x14ac:dyDescent="0.3">
      <c r="A10" s="41"/>
      <c r="B10" s="44"/>
      <c r="C10" s="49"/>
      <c r="E10" s="52" t="s">
        <v>33</v>
      </c>
      <c r="F10" s="38"/>
      <c r="G10" s="38"/>
      <c r="H10" s="49"/>
      <c r="I10" s="49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2"/>
    </row>
    <row r="11" spans="1:20" x14ac:dyDescent="0.3">
      <c r="A11" s="41"/>
      <c r="B11" s="44"/>
      <c r="C11" s="49"/>
      <c r="D11" s="100">
        <v>2</v>
      </c>
      <c r="E11" s="51" t="s">
        <v>31</v>
      </c>
      <c r="F11" s="34"/>
      <c r="G11" s="34"/>
      <c r="H11" s="49"/>
      <c r="I11" s="49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2"/>
    </row>
    <row r="12" spans="1:20" x14ac:dyDescent="0.3">
      <c r="A12" s="41"/>
      <c r="B12" s="44"/>
      <c r="C12" s="49"/>
      <c r="E12" s="52" t="s">
        <v>32</v>
      </c>
      <c r="F12" s="38"/>
      <c r="G12" s="38"/>
      <c r="H12" s="49"/>
      <c r="I12" s="49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2"/>
    </row>
    <row r="13" spans="1:20" x14ac:dyDescent="0.3">
      <c r="A13" s="41"/>
      <c r="B13" s="44"/>
      <c r="C13" s="49"/>
      <c r="D13" s="49"/>
      <c r="E13" s="52" t="s">
        <v>33</v>
      </c>
      <c r="F13" s="38"/>
      <c r="G13" s="38"/>
      <c r="H13" s="49"/>
      <c r="I13" s="49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2"/>
    </row>
    <row r="14" spans="1:20" x14ac:dyDescent="0.3">
      <c r="A14" s="41"/>
      <c r="B14" s="44"/>
      <c r="C14" s="53"/>
      <c r="D14" s="99" t="s">
        <v>39</v>
      </c>
      <c r="E14" s="51" t="s">
        <v>31</v>
      </c>
      <c r="F14" s="54">
        <f>IF(COUNT(F8,F11)=0,0,(IF(A1_ablank_1=0,0.0000001,A1_ablank_1)+IF(F11=0,0.0000001,F11))/COUNT(F8,F11))</f>
        <v>0</v>
      </c>
      <c r="G14" s="54">
        <f>IF(COUNT(G8,G11)=0,0,(IF(A2_ablank_1=0,0.0000001,A2_ablank_1)+IF(G11=0,0.0000001,G11))/COUNT(G8,G11))</f>
        <v>0</v>
      </c>
      <c r="H14" s="49"/>
      <c r="I14" s="49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2"/>
    </row>
    <row r="15" spans="1:20" x14ac:dyDescent="0.3">
      <c r="A15" s="41"/>
      <c r="B15" s="44"/>
      <c r="C15" s="53"/>
      <c r="D15" s="53"/>
      <c r="E15" s="52" t="s">
        <v>32</v>
      </c>
      <c r="F15" s="55">
        <f>IF(COUNT(F9,F12)=0,0,(IF(F9=0,0.0000001,F9)+IF(A1_ablank_2=0,0.0000001,A1_ablank_2))/COUNT(F9,F12))</f>
        <v>0</v>
      </c>
      <c r="G15" s="55">
        <f>IF(COUNT(G9,G12)=0,0,(IF(G9=0,0.0000001,G9)+IF(A2_ablank_2=0,0.0000001,A2_ablank_2))/COUNT(G9,G12))</f>
        <v>0</v>
      </c>
      <c r="H15" s="49"/>
      <c r="I15" s="49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2"/>
    </row>
    <row r="16" spans="1:20" s="58" customFormat="1" x14ac:dyDescent="0.3">
      <c r="A16" s="41"/>
      <c r="B16" s="44"/>
      <c r="C16" s="44"/>
      <c r="D16" s="44"/>
      <c r="E16" s="56" t="s">
        <v>33</v>
      </c>
      <c r="F16" s="57">
        <f>IF(COUNT(F10,F13)=0,0,(IF(A1_ublank_1=0,0.0000001,A1_ublank_1)+IF(A1_ublank_2=0,0.0000001,A1_ublank_2))/COUNT(F10,F13))</f>
        <v>0</v>
      </c>
      <c r="G16" s="57">
        <f>IF(COUNT(G10,G13)=0,0,(IF(A2_ublank_1=0,0.0000001,A2_ublank_1)+IF(A2_ublank_2=0,0.0000001,A2_ublank_2))/COUNT(G10,G13))</f>
        <v>0</v>
      </c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2"/>
    </row>
    <row r="17" spans="1:20" s="58" customFormat="1" x14ac:dyDescent="0.3">
      <c r="A17" s="41"/>
      <c r="B17" s="44"/>
      <c r="C17" s="44"/>
      <c r="D17" s="43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2"/>
    </row>
    <row r="18" spans="1:20" s="58" customFormat="1" x14ac:dyDescent="0.3">
      <c r="A18" s="41"/>
      <c r="B18" s="44"/>
      <c r="C18" s="44"/>
      <c r="D18" s="44"/>
      <c r="E18" s="59" t="s">
        <v>25</v>
      </c>
      <c r="F18" s="45" t="s">
        <v>16</v>
      </c>
      <c r="G18" s="44"/>
      <c r="H18" s="44"/>
      <c r="I18" s="44"/>
      <c r="J18" s="44"/>
      <c r="K18" s="44"/>
      <c r="L18" s="45" t="s">
        <v>1</v>
      </c>
      <c r="M18" s="44"/>
      <c r="N18" s="60"/>
      <c r="O18" s="44"/>
      <c r="P18" s="44"/>
      <c r="Q18" s="44"/>
      <c r="R18" s="44"/>
      <c r="S18" s="44"/>
      <c r="T18" s="42"/>
    </row>
    <row r="19" spans="1:20" s="71" customFormat="1" ht="63" x14ac:dyDescent="0.3">
      <c r="A19" s="61"/>
      <c r="B19" s="62"/>
      <c r="C19" s="63"/>
      <c r="D19" s="64" t="s">
        <v>0</v>
      </c>
      <c r="E19" s="64"/>
      <c r="F19" s="65" t="s">
        <v>12</v>
      </c>
      <c r="G19" s="65" t="s">
        <v>13</v>
      </c>
      <c r="H19" s="66" t="s">
        <v>17</v>
      </c>
      <c r="I19" s="66" t="s">
        <v>18</v>
      </c>
      <c r="J19" s="67"/>
      <c r="K19" s="68" t="s">
        <v>22</v>
      </c>
      <c r="L19" s="66" t="s">
        <v>36</v>
      </c>
      <c r="M19" s="68" t="s">
        <v>23</v>
      </c>
      <c r="N19" s="66" t="s">
        <v>26</v>
      </c>
      <c r="O19" s="67"/>
      <c r="P19" s="66" t="s">
        <v>2</v>
      </c>
      <c r="Q19" s="68" t="s">
        <v>24</v>
      </c>
      <c r="R19" s="66" t="s">
        <v>27</v>
      </c>
      <c r="S19" s="69"/>
      <c r="T19" s="70"/>
    </row>
    <row r="20" spans="1:20" x14ac:dyDescent="0.3">
      <c r="A20" s="41"/>
      <c r="B20" s="44"/>
      <c r="C20" s="120">
        <v>1</v>
      </c>
      <c r="D20" s="33"/>
      <c r="E20" s="51" t="s">
        <v>31</v>
      </c>
      <c r="F20" s="34"/>
      <c r="G20" s="34"/>
      <c r="H20" s="35">
        <v>0.2</v>
      </c>
      <c r="I20" s="33">
        <v>1</v>
      </c>
      <c r="J20" s="72"/>
      <c r="K20" s="73" t="str">
        <f>IF(OR(ISBLANK(F20),ISBLANK(G20),A1_glc_blank_ave=0,A2_Glc_blank_ave=0),"",(G20-F20)-(A2_Glc_blank_ave-A1_glc_blank_ave))</f>
        <v/>
      </c>
      <c r="L20" s="74"/>
      <c r="M20" s="75"/>
      <c r="N20" s="74"/>
      <c r="O20" s="72"/>
      <c r="P20" s="36"/>
      <c r="Q20" s="75"/>
      <c r="R20" s="76" t="str">
        <f>IF(ISERROR(Concentration_gg),"",Concentration_gg)</f>
        <v/>
      </c>
      <c r="S20" s="44"/>
      <c r="T20" s="42"/>
    </row>
    <row r="21" spans="1:20" x14ac:dyDescent="0.3">
      <c r="A21" s="41"/>
      <c r="B21" s="44"/>
      <c r="C21" s="121"/>
      <c r="D21" s="72"/>
      <c r="E21" s="77" t="s">
        <v>32</v>
      </c>
      <c r="F21" s="38"/>
      <c r="G21" s="38"/>
      <c r="H21" s="39">
        <v>0.2</v>
      </c>
      <c r="I21" s="40">
        <v>1</v>
      </c>
      <c r="J21" s="72"/>
      <c r="K21" s="73" t="str">
        <f>IF(OR(ISBLANK(F21),ISBLANK(G21),A1_SuGlc_blank_ave=0,A2_SuGlc_blank_ave=0),"",(G21-F21)-(A2_SuGlc_blank_ave-A1_SuGlc_blank_ave))</f>
        <v/>
      </c>
      <c r="L21" s="78"/>
      <c r="M21" s="79"/>
      <c r="N21" s="78"/>
      <c r="O21" s="72"/>
      <c r="P21" s="80"/>
      <c r="Q21" s="79"/>
      <c r="R21" s="81"/>
      <c r="S21" s="44"/>
      <c r="T21" s="42"/>
    </row>
    <row r="22" spans="1:20" x14ac:dyDescent="0.3">
      <c r="A22" s="41"/>
      <c r="B22" s="44"/>
      <c r="C22" s="121"/>
      <c r="D22" s="72"/>
      <c r="E22" s="77" t="s">
        <v>33</v>
      </c>
      <c r="F22" s="38"/>
      <c r="G22" s="38"/>
      <c r="H22" s="39">
        <v>0.2</v>
      </c>
      <c r="I22" s="40">
        <v>1</v>
      </c>
      <c r="J22" s="72"/>
      <c r="K22" s="73" t="str">
        <f>IF(OR(ISBLANK(F22),ISBLANK(G22),A1_MSG_blank_ave=0,A2_MSG_blank_ave=0),"",(G22-F22)-(A2_MSG_blank_ave-A1_MSG_blank_ave))</f>
        <v/>
      </c>
      <c r="L22" s="82"/>
      <c r="M22" s="83"/>
      <c r="N22" s="82"/>
      <c r="O22" s="72"/>
      <c r="P22" s="84"/>
      <c r="Q22" s="83"/>
      <c r="R22" s="85"/>
      <c r="S22" s="44"/>
      <c r="T22" s="42"/>
    </row>
    <row r="23" spans="1:20" x14ac:dyDescent="0.3">
      <c r="A23" s="41"/>
      <c r="B23" s="44"/>
      <c r="C23" s="121"/>
      <c r="D23" s="72"/>
      <c r="E23" s="86" t="s">
        <v>31</v>
      </c>
      <c r="F23" s="80"/>
      <c r="G23" s="80"/>
      <c r="H23" s="80"/>
      <c r="I23" s="80"/>
      <c r="J23" s="72"/>
      <c r="K23" s="87" t="str">
        <f>IF(OR(K20=""),"",K20)</f>
        <v/>
      </c>
      <c r="L23" s="78" t="str">
        <f>K23</f>
        <v/>
      </c>
      <c r="M23" s="79" t="str">
        <f>IF(OR(K23=""),"",0.0749236825396825*K23*I20/H20)</f>
        <v/>
      </c>
      <c r="N23" s="78" t="str">
        <f>M23</f>
        <v/>
      </c>
      <c r="O23" s="72"/>
      <c r="P23" s="80"/>
      <c r="Q23" s="79" t="str">
        <f>IF(OR(ISBLANK(P20),Concentration_gL=""),"",Concentration_gL*100/P20)</f>
        <v/>
      </c>
      <c r="R23" s="81" t="str">
        <f>Q23</f>
        <v/>
      </c>
      <c r="S23" s="44"/>
      <c r="T23" s="42"/>
    </row>
    <row r="24" spans="1:20" x14ac:dyDescent="0.3">
      <c r="A24" s="41"/>
      <c r="B24" s="44"/>
      <c r="C24" s="121"/>
      <c r="D24" s="72"/>
      <c r="E24" s="88" t="s">
        <v>34</v>
      </c>
      <c r="F24" s="84"/>
      <c r="G24" s="84"/>
      <c r="H24" s="84"/>
      <c r="I24" s="84"/>
      <c r="J24" s="72"/>
      <c r="K24" s="89" t="str">
        <f>IF(OR(K21="",K20=""),"",K21-K20)</f>
        <v/>
      </c>
      <c r="L24" s="82" t="str">
        <f>K24</f>
        <v/>
      </c>
      <c r="M24" s="83" t="str">
        <f>IF(OR(K24=""),"",0.142353333333333*K24*I21/H21)</f>
        <v/>
      </c>
      <c r="N24" s="82" t="str">
        <f>M24</f>
        <v/>
      </c>
      <c r="O24" s="72"/>
      <c r="P24" s="84"/>
      <c r="Q24" s="79" t="str">
        <f>IF(OR(ISBLANK(P20),Concentration_gL=""),"",Concentration_gL*100/P20)</f>
        <v/>
      </c>
      <c r="R24" s="85" t="str">
        <f>Q24</f>
        <v/>
      </c>
      <c r="S24" s="44"/>
      <c r="T24" s="42"/>
    </row>
    <row r="25" spans="1:20" x14ac:dyDescent="0.3">
      <c r="A25" s="41"/>
      <c r="B25" s="44"/>
      <c r="C25" s="122"/>
      <c r="D25" s="90"/>
      <c r="E25" s="91" t="s">
        <v>35</v>
      </c>
      <c r="F25" s="90"/>
      <c r="G25" s="90"/>
      <c r="H25" s="90"/>
      <c r="I25" s="90"/>
      <c r="J25" s="72"/>
      <c r="K25" s="92" t="str">
        <f>IF(OR(K22="",K20="",K24="",),"",K22-K20-K24)</f>
        <v/>
      </c>
      <c r="L25" s="93" t="str">
        <f>K25</f>
        <v/>
      </c>
      <c r="M25" s="94" t="str">
        <f>IF(OR(K25=""),"",0.0711766666666667*K25*I22/H22)</f>
        <v/>
      </c>
      <c r="N25" s="93" t="str">
        <f>M25</f>
        <v/>
      </c>
      <c r="O25" s="72"/>
      <c r="P25" s="90"/>
      <c r="Q25" s="95" t="str">
        <f>IF(OR(ISBLANK(P20),Concentration_gL=""),"",Concentration_gL*100/P20)</f>
        <v/>
      </c>
      <c r="R25" s="96" t="str">
        <f>Q25</f>
        <v/>
      </c>
      <c r="S25" s="44"/>
      <c r="T25" s="42"/>
    </row>
    <row r="26" spans="1:20" x14ac:dyDescent="0.3">
      <c r="A26" s="41"/>
      <c r="B26" s="44"/>
      <c r="C26" s="120">
        <v>2</v>
      </c>
      <c r="D26" s="33"/>
      <c r="E26" s="51" t="s">
        <v>31</v>
      </c>
      <c r="F26" s="34"/>
      <c r="G26" s="34"/>
      <c r="H26" s="35">
        <v>0.2</v>
      </c>
      <c r="I26" s="33">
        <v>1</v>
      </c>
      <c r="J26" s="72"/>
      <c r="K26" s="73" t="str">
        <f>IF(OR(ISBLANK(F26),ISBLANK(G26),A1_glc_blank_ave=0,A2_Glc_blank_ave=0),"",(G26-F26)-(A2_Glc_blank_ave-A1_glc_blank_ave))</f>
        <v/>
      </c>
      <c r="L26" s="74"/>
      <c r="M26" s="75"/>
      <c r="N26" s="74"/>
      <c r="O26" s="72"/>
      <c r="P26" s="36"/>
      <c r="Q26" s="75"/>
      <c r="R26" s="76">
        <f>IF(ISERROR(Concentration_gg),"",Concentration_gg)</f>
        <v>0</v>
      </c>
      <c r="S26" s="44"/>
      <c r="T26" s="42"/>
    </row>
    <row r="27" spans="1:20" x14ac:dyDescent="0.3">
      <c r="A27" s="41"/>
      <c r="B27" s="44"/>
      <c r="C27" s="121"/>
      <c r="D27" s="72"/>
      <c r="E27" s="77" t="s">
        <v>32</v>
      </c>
      <c r="F27" s="38"/>
      <c r="G27" s="38"/>
      <c r="H27" s="39">
        <v>0.2</v>
      </c>
      <c r="I27" s="40">
        <v>1</v>
      </c>
      <c r="J27" s="72"/>
      <c r="K27" s="73" t="str">
        <f>IF(OR(ISBLANK(F27),ISBLANK(G27),A1_SuGlc_blank_ave=0,A2_SuGlc_blank_ave=0),"",(G27-F27)-(A2_SuGlc_blank_ave-A1_SuGlc_blank_ave))</f>
        <v/>
      </c>
      <c r="L27" s="78"/>
      <c r="M27" s="79"/>
      <c r="N27" s="78"/>
      <c r="O27" s="72"/>
      <c r="P27" s="80"/>
      <c r="Q27" s="79"/>
      <c r="R27" s="81"/>
      <c r="S27" s="44"/>
      <c r="T27" s="42"/>
    </row>
    <row r="28" spans="1:20" x14ac:dyDescent="0.3">
      <c r="A28" s="41"/>
      <c r="B28" s="44"/>
      <c r="C28" s="121"/>
      <c r="D28" s="72"/>
      <c r="E28" s="77" t="s">
        <v>33</v>
      </c>
      <c r="F28" s="38"/>
      <c r="G28" s="38"/>
      <c r="H28" s="39">
        <v>0.2</v>
      </c>
      <c r="I28" s="40">
        <v>1</v>
      </c>
      <c r="J28" s="72"/>
      <c r="K28" s="73" t="str">
        <f>IF(OR(ISBLANK(F28),ISBLANK(G28),A1_MSG_blank_ave=0,A2_MSG_blank_ave=0),"",(G28-F28)-(A2_MSG_blank_ave-A1_MSG_blank_ave))</f>
        <v/>
      </c>
      <c r="L28" s="82"/>
      <c r="M28" s="83"/>
      <c r="N28" s="82"/>
      <c r="O28" s="72"/>
      <c r="P28" s="84"/>
      <c r="Q28" s="83"/>
      <c r="R28" s="85"/>
      <c r="S28" s="44"/>
      <c r="T28" s="42"/>
    </row>
    <row r="29" spans="1:20" x14ac:dyDescent="0.3">
      <c r="A29" s="41"/>
      <c r="B29" s="44"/>
      <c r="C29" s="121"/>
      <c r="D29" s="72"/>
      <c r="E29" s="86" t="s">
        <v>31</v>
      </c>
      <c r="F29" s="80"/>
      <c r="G29" s="80"/>
      <c r="H29" s="80"/>
      <c r="I29" s="80"/>
      <c r="J29" s="72"/>
      <c r="K29" s="87" t="str">
        <f>IF(OR(K26=""),"",K26)</f>
        <v/>
      </c>
      <c r="L29" s="78" t="str">
        <f>K29</f>
        <v/>
      </c>
      <c r="M29" s="79" t="str">
        <f>IF(OR(K29=""),"",0.0749236825396825*K29*I26/H26)</f>
        <v/>
      </c>
      <c r="N29" s="78" t="str">
        <f>M29</f>
        <v/>
      </c>
      <c r="O29" s="72"/>
      <c r="P29" s="80"/>
      <c r="Q29" s="79" t="str">
        <f>IF(OR(ISBLANK(P26),Concentration_gL=""),"",Concentration_gL*100/P26)</f>
        <v/>
      </c>
      <c r="R29" s="81" t="str">
        <f>Q29</f>
        <v/>
      </c>
      <c r="S29" s="44"/>
      <c r="T29" s="42"/>
    </row>
    <row r="30" spans="1:20" x14ac:dyDescent="0.3">
      <c r="A30" s="41"/>
      <c r="B30" s="44"/>
      <c r="C30" s="121"/>
      <c r="D30" s="72"/>
      <c r="E30" s="88" t="s">
        <v>34</v>
      </c>
      <c r="F30" s="84"/>
      <c r="G30" s="84"/>
      <c r="H30" s="84"/>
      <c r="I30" s="84"/>
      <c r="J30" s="72"/>
      <c r="K30" s="89" t="str">
        <f>IF(OR(K27="",K26=""),"",K27-K26)</f>
        <v/>
      </c>
      <c r="L30" s="82" t="str">
        <f>K30</f>
        <v/>
      </c>
      <c r="M30" s="83" t="str">
        <f>IF(OR(K30=""),"",0.142353333333333*K30*I27/H27)</f>
        <v/>
      </c>
      <c r="N30" s="82" t="str">
        <f>M30</f>
        <v/>
      </c>
      <c r="O30" s="72"/>
      <c r="P30" s="84"/>
      <c r="Q30" s="79" t="str">
        <f>IF(OR(ISBLANK(P26),Concentration_gL=""),"",Concentration_gL*100/P26)</f>
        <v/>
      </c>
      <c r="R30" s="85" t="str">
        <f>Q30</f>
        <v/>
      </c>
      <c r="S30" s="44"/>
      <c r="T30" s="42"/>
    </row>
    <row r="31" spans="1:20" x14ac:dyDescent="0.3">
      <c r="A31" s="41"/>
      <c r="B31" s="44"/>
      <c r="C31" s="122"/>
      <c r="D31" s="90"/>
      <c r="E31" s="91" t="s">
        <v>35</v>
      </c>
      <c r="F31" s="90"/>
      <c r="G31" s="90"/>
      <c r="H31" s="90"/>
      <c r="I31" s="90"/>
      <c r="J31" s="72"/>
      <c r="K31" s="92" t="str">
        <f>IF(OR(K28="",K26="",K30="",),"",K28-K26-K30)</f>
        <v/>
      </c>
      <c r="L31" s="93" t="str">
        <f>K31</f>
        <v/>
      </c>
      <c r="M31" s="94" t="str">
        <f>IF(OR(K31=""),"",0.0711766666666667*K31*I28/H28)</f>
        <v/>
      </c>
      <c r="N31" s="93" t="str">
        <f>M31</f>
        <v/>
      </c>
      <c r="O31" s="72"/>
      <c r="P31" s="90"/>
      <c r="Q31" s="95" t="str">
        <f>IF(OR(ISBLANK(P26),Concentration_gL=""),"",Concentration_gL*100/P26)</f>
        <v/>
      </c>
      <c r="R31" s="96" t="str">
        <f>Q31</f>
        <v/>
      </c>
      <c r="S31" s="44"/>
      <c r="T31" s="42"/>
    </row>
    <row r="32" spans="1:20" x14ac:dyDescent="0.3">
      <c r="A32" s="41"/>
      <c r="B32" s="44"/>
      <c r="C32" s="120">
        <v>3</v>
      </c>
      <c r="D32" s="33"/>
      <c r="E32" s="51" t="s">
        <v>31</v>
      </c>
      <c r="F32" s="34"/>
      <c r="G32" s="34"/>
      <c r="H32" s="35">
        <v>0.2</v>
      </c>
      <c r="I32" s="33">
        <v>1</v>
      </c>
      <c r="J32" s="72"/>
      <c r="K32" s="73" t="str">
        <f>IF(OR(ISBLANK(F32),ISBLANK(G32),A1_glc_blank_ave=0,A2_Glc_blank_ave=0),"",(G32-F32)-(A2_Glc_blank_ave-A1_glc_blank_ave))</f>
        <v/>
      </c>
      <c r="L32" s="74"/>
      <c r="M32" s="75"/>
      <c r="N32" s="74"/>
      <c r="O32" s="72"/>
      <c r="P32" s="36"/>
      <c r="Q32" s="75"/>
      <c r="R32" s="76">
        <f>IF(ISERROR(Concentration_gg),"",Concentration_gg)</f>
        <v>0</v>
      </c>
      <c r="S32" s="44"/>
      <c r="T32" s="42"/>
    </row>
    <row r="33" spans="1:20" x14ac:dyDescent="0.3">
      <c r="A33" s="41"/>
      <c r="B33" s="44"/>
      <c r="C33" s="121"/>
      <c r="D33" s="72"/>
      <c r="E33" s="77" t="s">
        <v>32</v>
      </c>
      <c r="F33" s="38"/>
      <c r="G33" s="38"/>
      <c r="H33" s="39">
        <v>0.2</v>
      </c>
      <c r="I33" s="40">
        <v>1</v>
      </c>
      <c r="J33" s="72"/>
      <c r="K33" s="73" t="str">
        <f>IF(OR(ISBLANK(F33),ISBLANK(G33),A1_SuGlc_blank_ave=0,A2_SuGlc_blank_ave=0),"",(G33-F33)-(A2_SuGlc_blank_ave-A1_SuGlc_blank_ave))</f>
        <v/>
      </c>
      <c r="L33" s="78"/>
      <c r="M33" s="79"/>
      <c r="N33" s="78"/>
      <c r="O33" s="72"/>
      <c r="P33" s="80"/>
      <c r="Q33" s="79"/>
      <c r="R33" s="81"/>
      <c r="S33" s="44"/>
      <c r="T33" s="42"/>
    </row>
    <row r="34" spans="1:20" x14ac:dyDescent="0.3">
      <c r="A34" s="41"/>
      <c r="B34" s="44"/>
      <c r="C34" s="121"/>
      <c r="D34" s="72"/>
      <c r="E34" s="77" t="s">
        <v>33</v>
      </c>
      <c r="F34" s="38"/>
      <c r="G34" s="38"/>
      <c r="H34" s="39">
        <v>0.2</v>
      </c>
      <c r="I34" s="40">
        <v>1</v>
      </c>
      <c r="J34" s="72"/>
      <c r="K34" s="73" t="str">
        <f>IF(OR(ISBLANK(F34),ISBLANK(G34),A1_MSG_blank_ave=0,A2_MSG_blank_ave=0),"",(G34-F34)-(A2_MSG_blank_ave-A1_MSG_blank_ave))</f>
        <v/>
      </c>
      <c r="L34" s="82"/>
      <c r="M34" s="83"/>
      <c r="N34" s="82"/>
      <c r="O34" s="72"/>
      <c r="P34" s="84"/>
      <c r="Q34" s="83"/>
      <c r="R34" s="85"/>
      <c r="S34" s="44"/>
      <c r="T34" s="42"/>
    </row>
    <row r="35" spans="1:20" x14ac:dyDescent="0.3">
      <c r="A35" s="41"/>
      <c r="B35" s="44"/>
      <c r="C35" s="121"/>
      <c r="D35" s="72"/>
      <c r="E35" s="86" t="s">
        <v>31</v>
      </c>
      <c r="F35" s="80"/>
      <c r="G35" s="80"/>
      <c r="H35" s="80"/>
      <c r="I35" s="80"/>
      <c r="J35" s="72"/>
      <c r="K35" s="87" t="str">
        <f>IF(OR(K32=""),"",K32)</f>
        <v/>
      </c>
      <c r="L35" s="78" t="str">
        <f>K35</f>
        <v/>
      </c>
      <c r="M35" s="79" t="str">
        <f>IF(OR(K35=""),"",0.0749236825396825*K35*I32/H32)</f>
        <v/>
      </c>
      <c r="N35" s="78" t="str">
        <f>M35</f>
        <v/>
      </c>
      <c r="O35" s="72"/>
      <c r="P35" s="80"/>
      <c r="Q35" s="79" t="str">
        <f>IF(OR(ISBLANK(P32),Concentration_gL=""),"",Concentration_gL*100/P32)</f>
        <v/>
      </c>
      <c r="R35" s="81" t="str">
        <f>Q35</f>
        <v/>
      </c>
      <c r="S35" s="44"/>
      <c r="T35" s="42"/>
    </row>
    <row r="36" spans="1:20" x14ac:dyDescent="0.3">
      <c r="A36" s="41"/>
      <c r="B36" s="44"/>
      <c r="C36" s="121"/>
      <c r="D36" s="72"/>
      <c r="E36" s="88" t="s">
        <v>34</v>
      </c>
      <c r="F36" s="84"/>
      <c r="G36" s="84"/>
      <c r="H36" s="84"/>
      <c r="I36" s="84"/>
      <c r="J36" s="72"/>
      <c r="K36" s="89" t="str">
        <f>IF(OR(K33="",K32=""),"",K33-K32)</f>
        <v/>
      </c>
      <c r="L36" s="82" t="str">
        <f>K36</f>
        <v/>
      </c>
      <c r="M36" s="83" t="str">
        <f>IF(OR(K36=""),"",0.142353333333333*K36*I33/H33)</f>
        <v/>
      </c>
      <c r="N36" s="82" t="str">
        <f>M36</f>
        <v/>
      </c>
      <c r="O36" s="72"/>
      <c r="P36" s="84"/>
      <c r="Q36" s="79" t="str">
        <f>IF(OR(ISBLANK(P32),Concentration_gL=""),"",Concentration_gL*100/P32)</f>
        <v/>
      </c>
      <c r="R36" s="85" t="str">
        <f>Q36</f>
        <v/>
      </c>
      <c r="S36" s="44"/>
      <c r="T36" s="42"/>
    </row>
    <row r="37" spans="1:20" x14ac:dyDescent="0.3">
      <c r="A37" s="41"/>
      <c r="B37" s="44"/>
      <c r="C37" s="122"/>
      <c r="D37" s="90"/>
      <c r="E37" s="91" t="s">
        <v>35</v>
      </c>
      <c r="F37" s="90"/>
      <c r="G37" s="90"/>
      <c r="H37" s="90"/>
      <c r="I37" s="90"/>
      <c r="J37" s="72"/>
      <c r="K37" s="92" t="str">
        <f>IF(OR(K34="",K32="",K36="",),"",K34-K32-K36)</f>
        <v/>
      </c>
      <c r="L37" s="93" t="str">
        <f>K37</f>
        <v/>
      </c>
      <c r="M37" s="94" t="str">
        <f>IF(OR(K37=""),"",0.0711766666666667*K37*I34/H34)</f>
        <v/>
      </c>
      <c r="N37" s="93" t="str">
        <f>M37</f>
        <v/>
      </c>
      <c r="O37" s="72"/>
      <c r="P37" s="90"/>
      <c r="Q37" s="95" t="str">
        <f>IF(OR(ISBLANK(P32),Concentration_gL=""),"",Concentration_gL*100/P32)</f>
        <v/>
      </c>
      <c r="R37" s="96" t="str">
        <f>Q37</f>
        <v/>
      </c>
      <c r="S37" s="44"/>
      <c r="T37" s="42"/>
    </row>
    <row r="38" spans="1:20" x14ac:dyDescent="0.3">
      <c r="A38" s="41"/>
      <c r="B38" s="44"/>
      <c r="C38" s="120">
        <v>4</v>
      </c>
      <c r="D38" s="33"/>
      <c r="E38" s="51" t="s">
        <v>31</v>
      </c>
      <c r="F38" s="34"/>
      <c r="G38" s="34"/>
      <c r="H38" s="35">
        <v>0.2</v>
      </c>
      <c r="I38" s="33">
        <v>1</v>
      </c>
      <c r="J38" s="72"/>
      <c r="K38" s="73" t="str">
        <f>IF(OR(ISBLANK(F38),ISBLANK(G38),A1_glc_blank_ave=0,A2_Glc_blank_ave=0),"",(G38-F38)-(A2_Glc_blank_ave-A1_glc_blank_ave))</f>
        <v/>
      </c>
      <c r="L38" s="74"/>
      <c r="M38" s="75"/>
      <c r="N38" s="74"/>
      <c r="O38" s="72"/>
      <c r="P38" s="36"/>
      <c r="Q38" s="75"/>
      <c r="R38" s="76">
        <f>IF(ISERROR(Concentration_gg),"",Concentration_gg)</f>
        <v>0</v>
      </c>
      <c r="S38" s="44"/>
      <c r="T38" s="42"/>
    </row>
    <row r="39" spans="1:20" x14ac:dyDescent="0.3">
      <c r="A39" s="41"/>
      <c r="B39" s="44"/>
      <c r="C39" s="121"/>
      <c r="D39" s="72"/>
      <c r="E39" s="77" t="s">
        <v>32</v>
      </c>
      <c r="F39" s="38"/>
      <c r="G39" s="38"/>
      <c r="H39" s="39">
        <v>0.2</v>
      </c>
      <c r="I39" s="40">
        <v>1</v>
      </c>
      <c r="J39" s="72"/>
      <c r="K39" s="73" t="str">
        <f>IF(OR(ISBLANK(F39),ISBLANK(G39),A1_SuGlc_blank_ave=0,A2_SuGlc_blank_ave=0),"",(G39-F39)-(A2_SuGlc_blank_ave-A1_SuGlc_blank_ave))</f>
        <v/>
      </c>
      <c r="L39" s="78"/>
      <c r="M39" s="79"/>
      <c r="N39" s="78"/>
      <c r="O39" s="72"/>
      <c r="P39" s="80"/>
      <c r="Q39" s="79"/>
      <c r="R39" s="81"/>
      <c r="S39" s="44"/>
      <c r="T39" s="42"/>
    </row>
    <row r="40" spans="1:20" x14ac:dyDescent="0.3">
      <c r="A40" s="41"/>
      <c r="B40" s="44"/>
      <c r="C40" s="121"/>
      <c r="D40" s="72"/>
      <c r="E40" s="77" t="s">
        <v>33</v>
      </c>
      <c r="F40" s="38"/>
      <c r="G40" s="38"/>
      <c r="H40" s="39">
        <v>0.2</v>
      </c>
      <c r="I40" s="40">
        <v>1</v>
      </c>
      <c r="J40" s="72"/>
      <c r="K40" s="73" t="str">
        <f>IF(OR(ISBLANK(F40),ISBLANK(G40),A1_MSG_blank_ave=0,A2_MSG_blank_ave=0),"",(G40-F40)-(A2_MSG_blank_ave-A1_MSG_blank_ave))</f>
        <v/>
      </c>
      <c r="L40" s="82"/>
      <c r="M40" s="83"/>
      <c r="N40" s="82"/>
      <c r="O40" s="72"/>
      <c r="P40" s="84"/>
      <c r="Q40" s="83"/>
      <c r="R40" s="85"/>
      <c r="S40" s="44"/>
      <c r="T40" s="42"/>
    </row>
    <row r="41" spans="1:20" x14ac:dyDescent="0.3">
      <c r="A41" s="41"/>
      <c r="B41" s="44"/>
      <c r="C41" s="121"/>
      <c r="D41" s="72"/>
      <c r="E41" s="86" t="s">
        <v>31</v>
      </c>
      <c r="F41" s="80"/>
      <c r="G41" s="80"/>
      <c r="H41" s="80"/>
      <c r="I41" s="80"/>
      <c r="J41" s="72"/>
      <c r="K41" s="87" t="str">
        <f>IF(OR(K38=""),"",K38)</f>
        <v/>
      </c>
      <c r="L41" s="78" t="str">
        <f>K41</f>
        <v/>
      </c>
      <c r="M41" s="79" t="str">
        <f>IF(OR(K41=""),"",0.0749236825396825*K41*I38/H38)</f>
        <v/>
      </c>
      <c r="N41" s="78" t="str">
        <f>M41</f>
        <v/>
      </c>
      <c r="O41" s="72"/>
      <c r="P41" s="80"/>
      <c r="Q41" s="79" t="str">
        <f>IF(OR(ISBLANK(P38),Concentration_gL=""),"",Concentration_gL*100/P38)</f>
        <v/>
      </c>
      <c r="R41" s="81" t="str">
        <f>Q41</f>
        <v/>
      </c>
      <c r="S41" s="44"/>
      <c r="T41" s="42"/>
    </row>
    <row r="42" spans="1:20" x14ac:dyDescent="0.3">
      <c r="A42" s="41"/>
      <c r="B42" s="44"/>
      <c r="C42" s="121"/>
      <c r="D42" s="72"/>
      <c r="E42" s="88" t="s">
        <v>34</v>
      </c>
      <c r="F42" s="84"/>
      <c r="G42" s="84"/>
      <c r="H42" s="84"/>
      <c r="I42" s="84"/>
      <c r="J42" s="72"/>
      <c r="K42" s="89" t="str">
        <f>IF(OR(K39="",K38=""),"",K39-K38)</f>
        <v/>
      </c>
      <c r="L42" s="82" t="str">
        <f>K42</f>
        <v/>
      </c>
      <c r="M42" s="83" t="str">
        <f>IF(OR(K42=""),"",0.142353333333333*K42*I39/H39)</f>
        <v/>
      </c>
      <c r="N42" s="82" t="str">
        <f>M42</f>
        <v/>
      </c>
      <c r="O42" s="72"/>
      <c r="P42" s="84"/>
      <c r="Q42" s="79" t="str">
        <f>IF(OR(ISBLANK(P38),Concentration_gL=""),"",Concentration_gL*100/P38)</f>
        <v/>
      </c>
      <c r="R42" s="85" t="str">
        <f>Q42</f>
        <v/>
      </c>
      <c r="S42" s="44"/>
      <c r="T42" s="42"/>
    </row>
    <row r="43" spans="1:20" x14ac:dyDescent="0.3">
      <c r="A43" s="41"/>
      <c r="B43" s="44"/>
      <c r="C43" s="122"/>
      <c r="D43" s="90"/>
      <c r="E43" s="91" t="s">
        <v>35</v>
      </c>
      <c r="F43" s="90"/>
      <c r="G43" s="90"/>
      <c r="H43" s="90"/>
      <c r="I43" s="90"/>
      <c r="J43" s="72"/>
      <c r="K43" s="92" t="str">
        <f>IF(OR(K40="",K38="",K42="",),"",K40-K38-K42)</f>
        <v/>
      </c>
      <c r="L43" s="93" t="str">
        <f>K43</f>
        <v/>
      </c>
      <c r="M43" s="94" t="str">
        <f>IF(OR(K43=""),"",0.0711766666666667*K43*I40/H40)</f>
        <v/>
      </c>
      <c r="N43" s="93" t="str">
        <f>M43</f>
        <v/>
      </c>
      <c r="O43" s="72"/>
      <c r="P43" s="90"/>
      <c r="Q43" s="95" t="str">
        <f>IF(OR(ISBLANK(P38),Concentration_gL=""),"",Concentration_gL*100/P38)</f>
        <v/>
      </c>
      <c r="R43" s="96" t="str">
        <f>Q43</f>
        <v/>
      </c>
      <c r="S43" s="44"/>
      <c r="T43" s="42"/>
    </row>
    <row r="44" spans="1:20" x14ac:dyDescent="0.3">
      <c r="A44" s="41"/>
      <c r="B44" s="44"/>
      <c r="C44" s="120">
        <v>5</v>
      </c>
      <c r="D44" s="33"/>
      <c r="E44" s="51" t="s">
        <v>31</v>
      </c>
      <c r="F44" s="34"/>
      <c r="G44" s="34"/>
      <c r="H44" s="35">
        <v>0.2</v>
      </c>
      <c r="I44" s="33">
        <v>1</v>
      </c>
      <c r="J44" s="72"/>
      <c r="K44" s="73" t="str">
        <f>IF(OR(ISBLANK(F44),ISBLANK(G44),A1_glc_blank_ave=0,A2_Glc_blank_ave=0),"",(G44-F44)-(A2_Glc_blank_ave-A1_glc_blank_ave))</f>
        <v/>
      </c>
      <c r="L44" s="74"/>
      <c r="M44" s="75"/>
      <c r="N44" s="74"/>
      <c r="O44" s="72"/>
      <c r="P44" s="36"/>
      <c r="Q44" s="75"/>
      <c r="R44" s="76">
        <f>IF(ISERROR(Concentration_gg),"",Concentration_gg)</f>
        <v>0</v>
      </c>
      <c r="S44" s="44"/>
      <c r="T44" s="42"/>
    </row>
    <row r="45" spans="1:20" x14ac:dyDescent="0.3">
      <c r="A45" s="41"/>
      <c r="B45" s="44"/>
      <c r="C45" s="121"/>
      <c r="D45" s="72"/>
      <c r="E45" s="77" t="s">
        <v>32</v>
      </c>
      <c r="F45" s="38"/>
      <c r="G45" s="38"/>
      <c r="H45" s="39">
        <v>0.2</v>
      </c>
      <c r="I45" s="40">
        <v>1</v>
      </c>
      <c r="J45" s="72"/>
      <c r="K45" s="73" t="str">
        <f>IF(OR(ISBLANK(F45),ISBLANK(G45),A1_SuGlc_blank_ave=0,A2_SuGlc_blank_ave=0),"",(G45-F45)-(A2_SuGlc_blank_ave-A1_SuGlc_blank_ave))</f>
        <v/>
      </c>
      <c r="L45" s="78"/>
      <c r="M45" s="79"/>
      <c r="N45" s="78"/>
      <c r="O45" s="72"/>
      <c r="P45" s="80"/>
      <c r="Q45" s="79"/>
      <c r="R45" s="81"/>
      <c r="S45" s="44"/>
      <c r="T45" s="42"/>
    </row>
    <row r="46" spans="1:20" x14ac:dyDescent="0.3">
      <c r="A46" s="41"/>
      <c r="B46" s="44"/>
      <c r="C46" s="121"/>
      <c r="D46" s="72"/>
      <c r="E46" s="77" t="s">
        <v>33</v>
      </c>
      <c r="F46" s="38"/>
      <c r="G46" s="38"/>
      <c r="H46" s="39">
        <v>0.2</v>
      </c>
      <c r="I46" s="40">
        <v>1</v>
      </c>
      <c r="J46" s="72"/>
      <c r="K46" s="73" t="str">
        <f>IF(OR(ISBLANK(F46),ISBLANK(G46),A1_MSG_blank_ave=0,A2_MSG_blank_ave=0),"",(G46-F46)-(A2_MSG_blank_ave-A1_MSG_blank_ave))</f>
        <v/>
      </c>
      <c r="L46" s="82"/>
      <c r="M46" s="83"/>
      <c r="N46" s="82"/>
      <c r="O46" s="72"/>
      <c r="P46" s="84"/>
      <c r="Q46" s="83"/>
      <c r="R46" s="85"/>
      <c r="S46" s="44"/>
      <c r="T46" s="42"/>
    </row>
    <row r="47" spans="1:20" x14ac:dyDescent="0.3">
      <c r="A47" s="41"/>
      <c r="B47" s="44"/>
      <c r="C47" s="121"/>
      <c r="D47" s="72"/>
      <c r="E47" s="86" t="s">
        <v>31</v>
      </c>
      <c r="F47" s="80"/>
      <c r="G47" s="80"/>
      <c r="H47" s="80"/>
      <c r="I47" s="80"/>
      <c r="J47" s="72"/>
      <c r="K47" s="87" t="str">
        <f>IF(OR(K44=""),"",K44)</f>
        <v/>
      </c>
      <c r="L47" s="78" t="str">
        <f>K47</f>
        <v/>
      </c>
      <c r="M47" s="79" t="str">
        <f>IF(OR(K47=""),"",0.0749236825396825*K47*I44/H44)</f>
        <v/>
      </c>
      <c r="N47" s="78" t="str">
        <f>M47</f>
        <v/>
      </c>
      <c r="O47" s="72"/>
      <c r="P47" s="80"/>
      <c r="Q47" s="79" t="str">
        <f>IF(OR(ISBLANK(P44),Concentration_gL=""),"",Concentration_gL*100/P44)</f>
        <v/>
      </c>
      <c r="R47" s="81" t="str">
        <f>Q47</f>
        <v/>
      </c>
      <c r="S47" s="44"/>
      <c r="T47" s="42"/>
    </row>
    <row r="48" spans="1:20" x14ac:dyDescent="0.3">
      <c r="A48" s="41"/>
      <c r="B48" s="44"/>
      <c r="C48" s="121"/>
      <c r="D48" s="72"/>
      <c r="E48" s="88" t="s">
        <v>34</v>
      </c>
      <c r="F48" s="84"/>
      <c r="G48" s="84"/>
      <c r="H48" s="84"/>
      <c r="I48" s="84"/>
      <c r="J48" s="72"/>
      <c r="K48" s="89" t="str">
        <f>IF(OR(K45="",K44=""),"",K45-K44)</f>
        <v/>
      </c>
      <c r="L48" s="82" t="str">
        <f>K48</f>
        <v/>
      </c>
      <c r="M48" s="83" t="str">
        <f>IF(OR(K48=""),"",0.142353333333333*K48*I45/H45)</f>
        <v/>
      </c>
      <c r="N48" s="82" t="str">
        <f>M48</f>
        <v/>
      </c>
      <c r="O48" s="72"/>
      <c r="P48" s="84"/>
      <c r="Q48" s="79" t="str">
        <f>IF(OR(ISBLANK(P44),Concentration_gL=""),"",Concentration_gL*100/P44)</f>
        <v/>
      </c>
      <c r="R48" s="85" t="str">
        <f>Q48</f>
        <v/>
      </c>
      <c r="S48" s="44"/>
      <c r="T48" s="42"/>
    </row>
    <row r="49" spans="1:20" x14ac:dyDescent="0.3">
      <c r="A49" s="41"/>
      <c r="B49" s="44"/>
      <c r="C49" s="122"/>
      <c r="D49" s="90"/>
      <c r="E49" s="91" t="s">
        <v>35</v>
      </c>
      <c r="F49" s="90"/>
      <c r="G49" s="90"/>
      <c r="H49" s="90"/>
      <c r="I49" s="90"/>
      <c r="J49" s="72"/>
      <c r="K49" s="92" t="str">
        <f>IF(OR(K46="",K44="",K48="",),"",K46-K44-K48)</f>
        <v/>
      </c>
      <c r="L49" s="93" t="str">
        <f>K49</f>
        <v/>
      </c>
      <c r="M49" s="94" t="str">
        <f>IF(OR(K49=""),"",0.0711766666666667*K49*I46/H46)</f>
        <v/>
      </c>
      <c r="N49" s="93" t="str">
        <f>M49</f>
        <v/>
      </c>
      <c r="O49" s="72"/>
      <c r="P49" s="90"/>
      <c r="Q49" s="95" t="str">
        <f>IF(OR(ISBLANK(P44),Concentration_gL=""),"",Concentration_gL*100/P44)</f>
        <v/>
      </c>
      <c r="R49" s="96" t="str">
        <f>Q49</f>
        <v/>
      </c>
      <c r="S49" s="44"/>
      <c r="T49" s="42"/>
    </row>
    <row r="50" spans="1:20" x14ac:dyDescent="0.3">
      <c r="A50" s="41"/>
      <c r="B50" s="44"/>
      <c r="C50" s="120">
        <v>6</v>
      </c>
      <c r="D50" s="33"/>
      <c r="E50" s="51" t="s">
        <v>31</v>
      </c>
      <c r="F50" s="34"/>
      <c r="G50" s="34"/>
      <c r="H50" s="35">
        <v>0.2</v>
      </c>
      <c r="I50" s="33">
        <v>1</v>
      </c>
      <c r="J50" s="72"/>
      <c r="K50" s="73" t="str">
        <f>IF(OR(ISBLANK(F50),ISBLANK(G50),A1_glc_blank_ave=0,A2_Glc_blank_ave=0),"",(G50-F50)-(A2_Glc_blank_ave-A1_glc_blank_ave))</f>
        <v/>
      </c>
      <c r="L50" s="74"/>
      <c r="M50" s="75"/>
      <c r="N50" s="74"/>
      <c r="O50" s="72"/>
      <c r="P50" s="36"/>
      <c r="Q50" s="75"/>
      <c r="R50" s="76">
        <f>IF(ISERROR(Concentration_gg),"",Concentration_gg)</f>
        <v>0</v>
      </c>
      <c r="S50" s="44"/>
      <c r="T50" s="42"/>
    </row>
    <row r="51" spans="1:20" x14ac:dyDescent="0.3">
      <c r="A51" s="41"/>
      <c r="B51" s="44"/>
      <c r="C51" s="121"/>
      <c r="D51" s="72"/>
      <c r="E51" s="77" t="s">
        <v>32</v>
      </c>
      <c r="F51" s="38"/>
      <c r="G51" s="38"/>
      <c r="H51" s="39">
        <v>0.2</v>
      </c>
      <c r="I51" s="40">
        <v>1</v>
      </c>
      <c r="J51" s="72"/>
      <c r="K51" s="73" t="str">
        <f>IF(OR(ISBLANK(F51),ISBLANK(G51),A1_SuGlc_blank_ave=0,A2_SuGlc_blank_ave=0),"",(G51-F51)-(A2_SuGlc_blank_ave-A1_SuGlc_blank_ave))</f>
        <v/>
      </c>
      <c r="L51" s="78"/>
      <c r="M51" s="79"/>
      <c r="N51" s="78"/>
      <c r="O51" s="72"/>
      <c r="P51" s="80"/>
      <c r="Q51" s="79"/>
      <c r="R51" s="81"/>
      <c r="S51" s="44"/>
      <c r="T51" s="42"/>
    </row>
    <row r="52" spans="1:20" x14ac:dyDescent="0.3">
      <c r="A52" s="41"/>
      <c r="B52" s="44"/>
      <c r="C52" s="121"/>
      <c r="D52" s="72"/>
      <c r="E52" s="77" t="s">
        <v>33</v>
      </c>
      <c r="F52" s="38"/>
      <c r="G52" s="38"/>
      <c r="H52" s="39">
        <v>0.2</v>
      </c>
      <c r="I52" s="40">
        <v>1</v>
      </c>
      <c r="J52" s="72"/>
      <c r="K52" s="73" t="str">
        <f>IF(OR(ISBLANK(F52),ISBLANK(G52),A1_MSG_blank_ave=0,A2_MSG_blank_ave=0),"",(G52-F52)-(A2_MSG_blank_ave-A1_MSG_blank_ave))</f>
        <v/>
      </c>
      <c r="L52" s="82"/>
      <c r="M52" s="83"/>
      <c r="N52" s="82"/>
      <c r="O52" s="72"/>
      <c r="P52" s="84"/>
      <c r="Q52" s="83"/>
      <c r="R52" s="85"/>
      <c r="S52" s="44"/>
      <c r="T52" s="42"/>
    </row>
    <row r="53" spans="1:20" x14ac:dyDescent="0.3">
      <c r="A53" s="41"/>
      <c r="B53" s="44"/>
      <c r="C53" s="121"/>
      <c r="D53" s="72"/>
      <c r="E53" s="86" t="s">
        <v>31</v>
      </c>
      <c r="F53" s="80"/>
      <c r="G53" s="80"/>
      <c r="H53" s="80"/>
      <c r="I53" s="80"/>
      <c r="J53" s="72"/>
      <c r="K53" s="87" t="str">
        <f>IF(OR(K50=""),"",K50)</f>
        <v/>
      </c>
      <c r="L53" s="78" t="str">
        <f>K53</f>
        <v/>
      </c>
      <c r="M53" s="79" t="str">
        <f>IF(OR(K53=""),"",0.0749236825396825*K53*I50/H50)</f>
        <v/>
      </c>
      <c r="N53" s="78" t="str">
        <f>M53</f>
        <v/>
      </c>
      <c r="O53" s="72"/>
      <c r="P53" s="80"/>
      <c r="Q53" s="79" t="str">
        <f>IF(OR(ISBLANK(P50),Concentration_gL=""),"",Concentration_gL*100/P50)</f>
        <v/>
      </c>
      <c r="R53" s="81" t="str">
        <f>Q53</f>
        <v/>
      </c>
      <c r="S53" s="44"/>
      <c r="T53" s="42"/>
    </row>
    <row r="54" spans="1:20" x14ac:dyDescent="0.3">
      <c r="A54" s="41"/>
      <c r="B54" s="44"/>
      <c r="C54" s="121"/>
      <c r="D54" s="72"/>
      <c r="E54" s="88" t="s">
        <v>34</v>
      </c>
      <c r="F54" s="84"/>
      <c r="G54" s="84"/>
      <c r="H54" s="84"/>
      <c r="I54" s="84"/>
      <c r="J54" s="72"/>
      <c r="K54" s="89" t="str">
        <f>IF(OR(K51="",K50=""),"",K51-K50)</f>
        <v/>
      </c>
      <c r="L54" s="82" t="str">
        <f>K54</f>
        <v/>
      </c>
      <c r="M54" s="83" t="str">
        <f>IF(OR(K54=""),"",0.142353333333333*K54*I51/H51)</f>
        <v/>
      </c>
      <c r="N54" s="82" t="str">
        <f>M54</f>
        <v/>
      </c>
      <c r="O54" s="72"/>
      <c r="P54" s="84"/>
      <c r="Q54" s="79" t="str">
        <f>IF(OR(ISBLANK(P50),Concentration_gL=""),"",Concentration_gL*100/P50)</f>
        <v/>
      </c>
      <c r="R54" s="85" t="str">
        <f>Q54</f>
        <v/>
      </c>
      <c r="S54" s="44"/>
      <c r="T54" s="42"/>
    </row>
    <row r="55" spans="1:20" x14ac:dyDescent="0.3">
      <c r="A55" s="41"/>
      <c r="B55" s="44"/>
      <c r="C55" s="122"/>
      <c r="D55" s="90"/>
      <c r="E55" s="91" t="s">
        <v>35</v>
      </c>
      <c r="F55" s="90"/>
      <c r="G55" s="90"/>
      <c r="H55" s="90"/>
      <c r="I55" s="90"/>
      <c r="J55" s="72"/>
      <c r="K55" s="92" t="str">
        <f>IF(OR(K52="",K50="",K54="",),"",K52-K50-K54)</f>
        <v/>
      </c>
      <c r="L55" s="93" t="str">
        <f>K55</f>
        <v/>
      </c>
      <c r="M55" s="94" t="str">
        <f>IF(OR(K55=""),"",0.0711766666666667*K55*I52/H52)</f>
        <v/>
      </c>
      <c r="N55" s="93" t="str">
        <f>M55</f>
        <v/>
      </c>
      <c r="O55" s="72"/>
      <c r="P55" s="90"/>
      <c r="Q55" s="95" t="str">
        <f>IF(OR(ISBLANK(P50),Concentration_gL=""),"",Concentration_gL*100/P50)</f>
        <v/>
      </c>
      <c r="R55" s="96" t="str">
        <f>Q55</f>
        <v/>
      </c>
      <c r="S55" s="44"/>
      <c r="T55" s="42"/>
    </row>
    <row r="56" spans="1:20" x14ac:dyDescent="0.3">
      <c r="A56" s="41"/>
      <c r="B56" s="44"/>
      <c r="C56" s="120">
        <v>7</v>
      </c>
      <c r="D56" s="33"/>
      <c r="E56" s="51" t="s">
        <v>31</v>
      </c>
      <c r="F56" s="34"/>
      <c r="G56" s="34"/>
      <c r="H56" s="35">
        <v>0.2</v>
      </c>
      <c r="I56" s="33">
        <v>1</v>
      </c>
      <c r="J56" s="72"/>
      <c r="K56" s="73" t="str">
        <f>IF(OR(ISBLANK(F56),ISBLANK(G56),A1_glc_blank_ave=0,A2_Glc_blank_ave=0),"",(G56-F56)-(A2_Glc_blank_ave-A1_glc_blank_ave))</f>
        <v/>
      </c>
      <c r="L56" s="74"/>
      <c r="M56" s="75"/>
      <c r="N56" s="74"/>
      <c r="O56" s="72"/>
      <c r="P56" s="36"/>
      <c r="Q56" s="75"/>
      <c r="R56" s="76">
        <f>IF(ISERROR(Concentration_gg),"",Concentration_gg)</f>
        <v>0</v>
      </c>
      <c r="S56" s="44"/>
      <c r="T56" s="42"/>
    </row>
    <row r="57" spans="1:20" x14ac:dyDescent="0.3">
      <c r="A57" s="41"/>
      <c r="B57" s="44"/>
      <c r="C57" s="121"/>
      <c r="D57" s="72"/>
      <c r="E57" s="77" t="s">
        <v>32</v>
      </c>
      <c r="F57" s="38"/>
      <c r="G57" s="38"/>
      <c r="H57" s="39">
        <v>0.2</v>
      </c>
      <c r="I57" s="40">
        <v>1</v>
      </c>
      <c r="J57" s="72"/>
      <c r="K57" s="73" t="str">
        <f>IF(OR(ISBLANK(F57),ISBLANK(G57),A1_SuGlc_blank_ave=0,A2_SuGlc_blank_ave=0),"",(G57-F57)-(A2_SuGlc_blank_ave-A1_SuGlc_blank_ave))</f>
        <v/>
      </c>
      <c r="L57" s="78"/>
      <c r="M57" s="79"/>
      <c r="N57" s="78"/>
      <c r="O57" s="72"/>
      <c r="P57" s="80"/>
      <c r="Q57" s="79"/>
      <c r="R57" s="81"/>
      <c r="S57" s="44"/>
      <c r="T57" s="42"/>
    </row>
    <row r="58" spans="1:20" x14ac:dyDescent="0.3">
      <c r="A58" s="41"/>
      <c r="B58" s="44"/>
      <c r="C58" s="121"/>
      <c r="D58" s="72"/>
      <c r="E58" s="77" t="s">
        <v>33</v>
      </c>
      <c r="F58" s="38"/>
      <c r="G58" s="38"/>
      <c r="H58" s="39">
        <v>0.2</v>
      </c>
      <c r="I58" s="40">
        <v>1</v>
      </c>
      <c r="J58" s="72"/>
      <c r="K58" s="73" t="str">
        <f>IF(OR(ISBLANK(F58),ISBLANK(G58),A1_MSG_blank_ave=0,A2_MSG_blank_ave=0),"",(G58-F58)-(A2_MSG_blank_ave-A1_MSG_blank_ave))</f>
        <v/>
      </c>
      <c r="L58" s="82"/>
      <c r="M58" s="83"/>
      <c r="N58" s="82"/>
      <c r="O58" s="72"/>
      <c r="P58" s="84"/>
      <c r="Q58" s="83"/>
      <c r="R58" s="85"/>
      <c r="S58" s="44"/>
      <c r="T58" s="42"/>
    </row>
    <row r="59" spans="1:20" x14ac:dyDescent="0.3">
      <c r="A59" s="41"/>
      <c r="B59" s="44"/>
      <c r="C59" s="121"/>
      <c r="D59" s="72"/>
      <c r="E59" s="86" t="s">
        <v>31</v>
      </c>
      <c r="F59" s="80"/>
      <c r="G59" s="80"/>
      <c r="H59" s="80"/>
      <c r="I59" s="80"/>
      <c r="J59" s="72"/>
      <c r="K59" s="87" t="str">
        <f>IF(OR(K56=""),"",K56)</f>
        <v/>
      </c>
      <c r="L59" s="78" t="str">
        <f>K59</f>
        <v/>
      </c>
      <c r="M59" s="79" t="str">
        <f>IF(OR(K59=""),"",0.0749236825396825*K59*I56/H56)</f>
        <v/>
      </c>
      <c r="N59" s="78" t="str">
        <f>M59</f>
        <v/>
      </c>
      <c r="O59" s="72"/>
      <c r="P59" s="80"/>
      <c r="Q59" s="79" t="str">
        <f>IF(OR(ISBLANK(P56),Concentration_gL=""),"",Concentration_gL*100/P56)</f>
        <v/>
      </c>
      <c r="R59" s="81" t="str">
        <f>Q59</f>
        <v/>
      </c>
      <c r="S59" s="44"/>
      <c r="T59" s="42"/>
    </row>
    <row r="60" spans="1:20" x14ac:dyDescent="0.3">
      <c r="A60" s="41"/>
      <c r="B60" s="44"/>
      <c r="C60" s="121"/>
      <c r="D60" s="72"/>
      <c r="E60" s="88" t="s">
        <v>34</v>
      </c>
      <c r="F60" s="84"/>
      <c r="G60" s="84"/>
      <c r="H60" s="84"/>
      <c r="I60" s="84"/>
      <c r="J60" s="72"/>
      <c r="K60" s="89" t="str">
        <f>IF(OR(K57="",K56=""),"",K57-K56)</f>
        <v/>
      </c>
      <c r="L60" s="82" t="str">
        <f>K60</f>
        <v/>
      </c>
      <c r="M60" s="83" t="str">
        <f>IF(OR(K60=""),"",0.142353333333333*K60*I57/H57)</f>
        <v/>
      </c>
      <c r="N60" s="82" t="str">
        <f>M60</f>
        <v/>
      </c>
      <c r="O60" s="72"/>
      <c r="P60" s="84"/>
      <c r="Q60" s="79" t="str">
        <f>IF(OR(ISBLANK(P56),Concentration_gL=""),"",Concentration_gL*100/P56)</f>
        <v/>
      </c>
      <c r="R60" s="85" t="str">
        <f>Q60</f>
        <v/>
      </c>
      <c r="S60" s="44"/>
      <c r="T60" s="42"/>
    </row>
    <row r="61" spans="1:20" x14ac:dyDescent="0.3">
      <c r="A61" s="41"/>
      <c r="B61" s="44"/>
      <c r="C61" s="122"/>
      <c r="D61" s="90"/>
      <c r="E61" s="91" t="s">
        <v>35</v>
      </c>
      <c r="F61" s="90"/>
      <c r="G61" s="90"/>
      <c r="H61" s="90"/>
      <c r="I61" s="90"/>
      <c r="J61" s="72"/>
      <c r="K61" s="92" t="str">
        <f>IF(OR(K58="",K56="",K60="",),"",K58-K56-K60)</f>
        <v/>
      </c>
      <c r="L61" s="93" t="str">
        <f>K61</f>
        <v/>
      </c>
      <c r="M61" s="94" t="str">
        <f>IF(OR(K61=""),"",0.0711766666666667*K61*I58/H58)</f>
        <v/>
      </c>
      <c r="N61" s="93" t="str">
        <f>M61</f>
        <v/>
      </c>
      <c r="O61" s="72"/>
      <c r="P61" s="90"/>
      <c r="Q61" s="95" t="str">
        <f>IF(OR(ISBLANK(P56),Concentration_gL=""),"",Concentration_gL*100/P56)</f>
        <v/>
      </c>
      <c r="R61" s="96" t="str">
        <f>Q61</f>
        <v/>
      </c>
      <c r="S61" s="44"/>
      <c r="T61" s="42"/>
    </row>
    <row r="62" spans="1:20" x14ac:dyDescent="0.3">
      <c r="A62" s="41"/>
      <c r="B62" s="44"/>
      <c r="C62" s="120">
        <v>8</v>
      </c>
      <c r="D62" s="33"/>
      <c r="E62" s="51" t="s">
        <v>31</v>
      </c>
      <c r="F62" s="34"/>
      <c r="G62" s="34"/>
      <c r="H62" s="35">
        <v>0.2</v>
      </c>
      <c r="I62" s="33">
        <v>1</v>
      </c>
      <c r="J62" s="72"/>
      <c r="K62" s="73" t="str">
        <f>IF(OR(ISBLANK(F62),ISBLANK(G62),A1_glc_blank_ave=0,A2_Glc_blank_ave=0),"",(G62-F62)-(A2_Glc_blank_ave-A1_glc_blank_ave))</f>
        <v/>
      </c>
      <c r="L62" s="74"/>
      <c r="M62" s="75"/>
      <c r="N62" s="74"/>
      <c r="O62" s="72"/>
      <c r="P62" s="36"/>
      <c r="Q62" s="75"/>
      <c r="R62" s="76">
        <f>IF(ISERROR(Concentration_gg),"",Concentration_gg)</f>
        <v>0</v>
      </c>
      <c r="S62" s="44"/>
      <c r="T62" s="42"/>
    </row>
    <row r="63" spans="1:20" x14ac:dyDescent="0.3">
      <c r="A63" s="41"/>
      <c r="B63" s="44"/>
      <c r="C63" s="121"/>
      <c r="D63" s="72"/>
      <c r="E63" s="77" t="s">
        <v>32</v>
      </c>
      <c r="F63" s="38"/>
      <c r="G63" s="38"/>
      <c r="H63" s="39">
        <v>0.2</v>
      </c>
      <c r="I63" s="40">
        <v>1</v>
      </c>
      <c r="J63" s="72"/>
      <c r="K63" s="73" t="str">
        <f>IF(OR(ISBLANK(F63),ISBLANK(G63),A1_SuGlc_blank_ave=0,A2_SuGlc_blank_ave=0),"",(G63-F63)-(A2_SuGlc_blank_ave-A1_SuGlc_blank_ave))</f>
        <v/>
      </c>
      <c r="L63" s="78"/>
      <c r="M63" s="79"/>
      <c r="N63" s="78"/>
      <c r="O63" s="72"/>
      <c r="P63" s="80"/>
      <c r="Q63" s="79"/>
      <c r="R63" s="81"/>
      <c r="S63" s="44"/>
      <c r="T63" s="42"/>
    </row>
    <row r="64" spans="1:20" x14ac:dyDescent="0.3">
      <c r="A64" s="41"/>
      <c r="B64" s="44"/>
      <c r="C64" s="121"/>
      <c r="D64" s="72"/>
      <c r="E64" s="77" t="s">
        <v>33</v>
      </c>
      <c r="F64" s="38"/>
      <c r="G64" s="38"/>
      <c r="H64" s="39">
        <v>0.2</v>
      </c>
      <c r="I64" s="40">
        <v>1</v>
      </c>
      <c r="J64" s="72"/>
      <c r="K64" s="73" t="str">
        <f>IF(OR(ISBLANK(F64),ISBLANK(G64),A1_MSG_blank_ave=0,A2_MSG_blank_ave=0),"",(G64-F64)-(A2_MSG_blank_ave-A1_MSG_blank_ave))</f>
        <v/>
      </c>
      <c r="L64" s="82"/>
      <c r="M64" s="83"/>
      <c r="N64" s="82"/>
      <c r="O64" s="72"/>
      <c r="P64" s="84"/>
      <c r="Q64" s="83"/>
      <c r="R64" s="85"/>
      <c r="S64" s="44"/>
      <c r="T64" s="42"/>
    </row>
    <row r="65" spans="1:20" x14ac:dyDescent="0.3">
      <c r="A65" s="41"/>
      <c r="B65" s="44"/>
      <c r="C65" s="121"/>
      <c r="D65" s="72"/>
      <c r="E65" s="86" t="s">
        <v>31</v>
      </c>
      <c r="F65" s="80"/>
      <c r="G65" s="80"/>
      <c r="H65" s="80"/>
      <c r="I65" s="80"/>
      <c r="J65" s="72"/>
      <c r="K65" s="87" t="str">
        <f>IF(OR(K62=""),"",K62)</f>
        <v/>
      </c>
      <c r="L65" s="78" t="str">
        <f>K65</f>
        <v/>
      </c>
      <c r="M65" s="79" t="str">
        <f>IF(OR(K65=""),"",0.0749236825396825*K65*I62/H62)</f>
        <v/>
      </c>
      <c r="N65" s="78" t="str">
        <f>M65</f>
        <v/>
      </c>
      <c r="O65" s="72"/>
      <c r="P65" s="80"/>
      <c r="Q65" s="79" t="str">
        <f>IF(OR(ISBLANK(P62),Concentration_gL=""),"",Concentration_gL*100/P62)</f>
        <v/>
      </c>
      <c r="R65" s="81" t="str">
        <f>Q65</f>
        <v/>
      </c>
      <c r="S65" s="44"/>
      <c r="T65" s="42"/>
    </row>
    <row r="66" spans="1:20" x14ac:dyDescent="0.3">
      <c r="A66" s="41"/>
      <c r="B66" s="44"/>
      <c r="C66" s="121"/>
      <c r="D66" s="72"/>
      <c r="E66" s="88" t="s">
        <v>34</v>
      </c>
      <c r="F66" s="84"/>
      <c r="G66" s="84"/>
      <c r="H66" s="84"/>
      <c r="I66" s="84"/>
      <c r="J66" s="72"/>
      <c r="K66" s="89" t="str">
        <f>IF(OR(K63="",K62=""),"",K63-K62)</f>
        <v/>
      </c>
      <c r="L66" s="82" t="str">
        <f>K66</f>
        <v/>
      </c>
      <c r="M66" s="83" t="str">
        <f>IF(OR(K66=""),"",0.142353333333333*K66*I63/H63)</f>
        <v/>
      </c>
      <c r="N66" s="82" t="str">
        <f>M66</f>
        <v/>
      </c>
      <c r="O66" s="72"/>
      <c r="P66" s="84"/>
      <c r="Q66" s="79" t="str">
        <f>IF(OR(ISBLANK(P62),Concentration_gL=""),"",Concentration_gL*100/P62)</f>
        <v/>
      </c>
      <c r="R66" s="85" t="str">
        <f>Q66</f>
        <v/>
      </c>
      <c r="S66" s="44"/>
      <c r="T66" s="42"/>
    </row>
    <row r="67" spans="1:20" x14ac:dyDescent="0.3">
      <c r="A67" s="41"/>
      <c r="B67" s="44"/>
      <c r="C67" s="122"/>
      <c r="D67" s="90"/>
      <c r="E67" s="91" t="s">
        <v>35</v>
      </c>
      <c r="F67" s="90"/>
      <c r="G67" s="90"/>
      <c r="H67" s="90"/>
      <c r="I67" s="90"/>
      <c r="J67" s="72"/>
      <c r="K67" s="92" t="str">
        <f>IF(OR(K64="",K62="",K66="",),"",K64-K62-K66)</f>
        <v/>
      </c>
      <c r="L67" s="93" t="str">
        <f>K67</f>
        <v/>
      </c>
      <c r="M67" s="94" t="str">
        <f>IF(OR(K67=""),"",0.0711766666666667*K67*I64/H64)</f>
        <v/>
      </c>
      <c r="N67" s="93" t="str">
        <f>M67</f>
        <v/>
      </c>
      <c r="O67" s="72"/>
      <c r="P67" s="90"/>
      <c r="Q67" s="95" t="str">
        <f>IF(OR(ISBLANK(P62),Concentration_gL=""),"",Concentration_gL*100/P62)</f>
        <v/>
      </c>
      <c r="R67" s="96" t="str">
        <f>Q67</f>
        <v/>
      </c>
      <c r="S67" s="44"/>
      <c r="T67" s="42"/>
    </row>
    <row r="68" spans="1:20" x14ac:dyDescent="0.3">
      <c r="A68" s="41"/>
      <c r="B68" s="44"/>
      <c r="C68" s="120">
        <v>9</v>
      </c>
      <c r="D68" s="33"/>
      <c r="E68" s="51" t="s">
        <v>31</v>
      </c>
      <c r="F68" s="34"/>
      <c r="G68" s="34"/>
      <c r="H68" s="35">
        <v>0.2</v>
      </c>
      <c r="I68" s="33">
        <v>1</v>
      </c>
      <c r="J68" s="72"/>
      <c r="K68" s="73" t="str">
        <f>IF(OR(ISBLANK(F68),ISBLANK(G68),A1_glc_blank_ave=0,A2_Glc_blank_ave=0),"",(G68-F68)-(A2_Glc_blank_ave-A1_glc_blank_ave))</f>
        <v/>
      </c>
      <c r="L68" s="74"/>
      <c r="M68" s="75"/>
      <c r="N68" s="74"/>
      <c r="O68" s="72"/>
      <c r="P68" s="36"/>
      <c r="Q68" s="75"/>
      <c r="R68" s="76">
        <f>IF(ISERROR(Concentration_gg),"",Concentration_gg)</f>
        <v>0</v>
      </c>
      <c r="S68" s="44"/>
      <c r="T68" s="42"/>
    </row>
    <row r="69" spans="1:20" x14ac:dyDescent="0.3">
      <c r="A69" s="41"/>
      <c r="B69" s="44"/>
      <c r="C69" s="121"/>
      <c r="D69" s="72"/>
      <c r="E69" s="77" t="s">
        <v>32</v>
      </c>
      <c r="F69" s="38"/>
      <c r="G69" s="38"/>
      <c r="H69" s="39">
        <v>0.2</v>
      </c>
      <c r="I69" s="40">
        <v>1</v>
      </c>
      <c r="J69" s="72"/>
      <c r="K69" s="73" t="str">
        <f>IF(OR(ISBLANK(F69),ISBLANK(G69),A1_SuGlc_blank_ave=0,A2_SuGlc_blank_ave=0),"",(G69-F69)-(A2_SuGlc_blank_ave-A1_SuGlc_blank_ave))</f>
        <v/>
      </c>
      <c r="L69" s="78"/>
      <c r="M69" s="79"/>
      <c r="N69" s="78"/>
      <c r="O69" s="72"/>
      <c r="P69" s="97"/>
      <c r="Q69" s="79"/>
      <c r="R69" s="81"/>
      <c r="S69" s="44"/>
      <c r="T69" s="42"/>
    </row>
    <row r="70" spans="1:20" x14ac:dyDescent="0.3">
      <c r="A70" s="41"/>
      <c r="B70" s="44"/>
      <c r="C70" s="121"/>
      <c r="D70" s="72"/>
      <c r="E70" s="77" t="s">
        <v>33</v>
      </c>
      <c r="F70" s="38"/>
      <c r="G70" s="38"/>
      <c r="H70" s="39">
        <v>0.2</v>
      </c>
      <c r="I70" s="40">
        <v>1</v>
      </c>
      <c r="J70" s="72"/>
      <c r="K70" s="73" t="str">
        <f>IF(OR(ISBLANK(F70),ISBLANK(G70),A1_MSG_blank_ave=0,A2_MSG_blank_ave=0),"",(G70-F70)-(A2_MSG_blank_ave-A1_MSG_blank_ave))</f>
        <v/>
      </c>
      <c r="L70" s="82"/>
      <c r="M70" s="83"/>
      <c r="N70" s="82"/>
      <c r="O70" s="72"/>
      <c r="P70" s="84"/>
      <c r="Q70" s="83"/>
      <c r="R70" s="85"/>
      <c r="S70" s="44"/>
      <c r="T70" s="42"/>
    </row>
    <row r="71" spans="1:20" x14ac:dyDescent="0.3">
      <c r="A71" s="41"/>
      <c r="B71" s="44"/>
      <c r="C71" s="121"/>
      <c r="D71" s="72"/>
      <c r="E71" s="86" t="s">
        <v>31</v>
      </c>
      <c r="F71" s="80"/>
      <c r="G71" s="80"/>
      <c r="H71" s="80"/>
      <c r="I71" s="80"/>
      <c r="J71" s="72"/>
      <c r="K71" s="87" t="str">
        <f>IF(OR(K68=""),"",K68)</f>
        <v/>
      </c>
      <c r="L71" s="78" t="str">
        <f>K71</f>
        <v/>
      </c>
      <c r="M71" s="79" t="str">
        <f>IF(OR(K71=""),"",0.0749236825396825*K71*I68/H68)</f>
        <v/>
      </c>
      <c r="N71" s="78" t="str">
        <f>M71</f>
        <v/>
      </c>
      <c r="O71" s="72"/>
      <c r="P71" s="80"/>
      <c r="Q71" s="79" t="str">
        <f>IF(OR(ISBLANK(P68),Concentration_gL=""),"",Concentration_gL*100/P68)</f>
        <v/>
      </c>
      <c r="R71" s="81" t="str">
        <f>Q71</f>
        <v/>
      </c>
      <c r="S71" s="44"/>
      <c r="T71" s="42"/>
    </row>
    <row r="72" spans="1:20" x14ac:dyDescent="0.3">
      <c r="A72" s="41"/>
      <c r="B72" s="44"/>
      <c r="C72" s="121"/>
      <c r="D72" s="72"/>
      <c r="E72" s="88" t="s">
        <v>34</v>
      </c>
      <c r="F72" s="84"/>
      <c r="G72" s="84"/>
      <c r="H72" s="84"/>
      <c r="I72" s="84"/>
      <c r="J72" s="72"/>
      <c r="K72" s="89" t="str">
        <f>IF(OR(K69="",K68=""),"",K69-K68)</f>
        <v/>
      </c>
      <c r="L72" s="82" t="str">
        <f>K72</f>
        <v/>
      </c>
      <c r="M72" s="83" t="str">
        <f>IF(OR(K72=""),"",0.142353333333333*K72*I69/H69)</f>
        <v/>
      </c>
      <c r="N72" s="82" t="str">
        <f>M72</f>
        <v/>
      </c>
      <c r="O72" s="72"/>
      <c r="P72" s="84"/>
      <c r="Q72" s="79" t="str">
        <f>IF(OR(ISBLANK(P68),Concentration_gL=""),"",Concentration_gL*100/P68)</f>
        <v/>
      </c>
      <c r="R72" s="85" t="str">
        <f>Q72</f>
        <v/>
      </c>
      <c r="S72" s="44"/>
      <c r="T72" s="42"/>
    </row>
    <row r="73" spans="1:20" x14ac:dyDescent="0.3">
      <c r="A73" s="41"/>
      <c r="B73" s="44"/>
      <c r="C73" s="122"/>
      <c r="D73" s="90"/>
      <c r="E73" s="91" t="s">
        <v>35</v>
      </c>
      <c r="F73" s="90"/>
      <c r="G73" s="90"/>
      <c r="H73" s="90"/>
      <c r="I73" s="90"/>
      <c r="J73" s="72"/>
      <c r="K73" s="92" t="str">
        <f>IF(OR(K70="",K68="",K72="",),"",K70-K68-K72)</f>
        <v/>
      </c>
      <c r="L73" s="93" t="str">
        <f>K73</f>
        <v/>
      </c>
      <c r="M73" s="94" t="str">
        <f>IF(OR(K73=""),"",0.0711766666666667*K73*I70/H70)</f>
        <v/>
      </c>
      <c r="N73" s="93" t="str">
        <f>M73</f>
        <v/>
      </c>
      <c r="O73" s="72"/>
      <c r="P73" s="90"/>
      <c r="Q73" s="95" t="str">
        <f>IF(OR(ISBLANK(P68),Concentration_gL=""),"",Concentration_gL*100/P68)</f>
        <v/>
      </c>
      <c r="R73" s="96" t="str">
        <f>Q73</f>
        <v/>
      </c>
      <c r="S73" s="44"/>
      <c r="T73" s="42"/>
    </row>
    <row r="74" spans="1:20" x14ac:dyDescent="0.3">
      <c r="A74" s="41"/>
      <c r="B74" s="44"/>
      <c r="C74" s="120">
        <v>10</v>
      </c>
      <c r="D74" s="33"/>
      <c r="E74" s="51" t="s">
        <v>31</v>
      </c>
      <c r="F74" s="34"/>
      <c r="G74" s="34"/>
      <c r="H74" s="35">
        <v>0.2</v>
      </c>
      <c r="I74" s="33">
        <v>1</v>
      </c>
      <c r="J74" s="72"/>
      <c r="K74" s="73" t="str">
        <f>IF(OR(ISBLANK(F74),ISBLANK(G74),A1_glc_blank_ave=0,A2_Glc_blank_ave=0),"",(G74-F74)-(A2_Glc_blank_ave-A1_glc_blank_ave))</f>
        <v/>
      </c>
      <c r="L74" s="74"/>
      <c r="M74" s="75"/>
      <c r="N74" s="74"/>
      <c r="O74" s="72"/>
      <c r="P74" s="36"/>
      <c r="Q74" s="75"/>
      <c r="R74" s="76">
        <f>IF(ISERROR(Concentration_gg),"",Concentration_gg)</f>
        <v>0</v>
      </c>
      <c r="S74" s="44"/>
      <c r="T74" s="42"/>
    </row>
    <row r="75" spans="1:20" x14ac:dyDescent="0.3">
      <c r="A75" s="41"/>
      <c r="B75" s="44"/>
      <c r="C75" s="121"/>
      <c r="D75" s="72"/>
      <c r="E75" s="77" t="s">
        <v>32</v>
      </c>
      <c r="F75" s="38"/>
      <c r="G75" s="38"/>
      <c r="H75" s="39">
        <v>0.2</v>
      </c>
      <c r="I75" s="40">
        <v>1</v>
      </c>
      <c r="J75" s="72"/>
      <c r="K75" s="73" t="str">
        <f>IF(OR(ISBLANK(F75),ISBLANK(G75),A1_SuGlc_blank_ave=0,A2_SuGlc_blank_ave=0),"",(G75-F75)-(A2_SuGlc_blank_ave-A1_SuGlc_blank_ave))</f>
        <v/>
      </c>
      <c r="L75" s="78"/>
      <c r="M75" s="79"/>
      <c r="N75" s="78"/>
      <c r="O75" s="72"/>
      <c r="P75" s="80"/>
      <c r="Q75" s="79"/>
      <c r="R75" s="81"/>
      <c r="S75" s="44"/>
      <c r="T75" s="42"/>
    </row>
    <row r="76" spans="1:20" x14ac:dyDescent="0.3">
      <c r="A76" s="41"/>
      <c r="B76" s="44"/>
      <c r="C76" s="121"/>
      <c r="D76" s="72"/>
      <c r="E76" s="77" t="s">
        <v>33</v>
      </c>
      <c r="F76" s="38"/>
      <c r="G76" s="38"/>
      <c r="H76" s="39">
        <v>0.2</v>
      </c>
      <c r="I76" s="40">
        <v>1</v>
      </c>
      <c r="J76" s="72"/>
      <c r="K76" s="73" t="str">
        <f>IF(OR(ISBLANK(F76),ISBLANK(G76),A1_MSG_blank_ave=0,A2_MSG_blank_ave=0),"",(G76-F76)-(A2_MSG_blank_ave-A1_MSG_blank_ave))</f>
        <v/>
      </c>
      <c r="L76" s="82"/>
      <c r="M76" s="83"/>
      <c r="N76" s="82"/>
      <c r="O76" s="72"/>
      <c r="P76" s="84"/>
      <c r="Q76" s="83"/>
      <c r="R76" s="85"/>
      <c r="S76" s="44"/>
      <c r="T76" s="42"/>
    </row>
    <row r="77" spans="1:20" x14ac:dyDescent="0.3">
      <c r="A77" s="41"/>
      <c r="B77" s="44"/>
      <c r="C77" s="121"/>
      <c r="D77" s="72"/>
      <c r="E77" s="86" t="s">
        <v>31</v>
      </c>
      <c r="F77" s="80"/>
      <c r="G77" s="80"/>
      <c r="H77" s="80"/>
      <c r="I77" s="80"/>
      <c r="J77" s="72"/>
      <c r="K77" s="87" t="str">
        <f>IF(OR(K74=""),"",K74)</f>
        <v/>
      </c>
      <c r="L77" s="78" t="str">
        <f>K77</f>
        <v/>
      </c>
      <c r="M77" s="79" t="str">
        <f>IF(OR(K77=""),"",0.0749236825396825*K77*I74/H74)</f>
        <v/>
      </c>
      <c r="N77" s="78" t="str">
        <f>M77</f>
        <v/>
      </c>
      <c r="O77" s="72"/>
      <c r="P77" s="80"/>
      <c r="Q77" s="79" t="str">
        <f>IF(OR(ISBLANK(P74),Concentration_gL=""),"",Concentration_gL*100/P74)</f>
        <v/>
      </c>
      <c r="R77" s="81" t="str">
        <f>Q77</f>
        <v/>
      </c>
      <c r="S77" s="44"/>
      <c r="T77" s="42"/>
    </row>
    <row r="78" spans="1:20" x14ac:dyDescent="0.3">
      <c r="A78" s="41"/>
      <c r="B78" s="44"/>
      <c r="C78" s="121"/>
      <c r="D78" s="72"/>
      <c r="E78" s="88" t="s">
        <v>34</v>
      </c>
      <c r="F78" s="84"/>
      <c r="G78" s="84"/>
      <c r="H78" s="84"/>
      <c r="I78" s="84"/>
      <c r="J78" s="72"/>
      <c r="K78" s="89" t="str">
        <f>IF(OR(K75="",K74=""),"",K75-K74)</f>
        <v/>
      </c>
      <c r="L78" s="82" t="str">
        <f>K78</f>
        <v/>
      </c>
      <c r="M78" s="83" t="str">
        <f>IF(OR(K78=""),"",0.142353333333333*K78*I75/H75)</f>
        <v/>
      </c>
      <c r="N78" s="82" t="str">
        <f>M78</f>
        <v/>
      </c>
      <c r="O78" s="72"/>
      <c r="P78" s="84"/>
      <c r="Q78" s="79" t="str">
        <f>IF(OR(ISBLANK(P74),Concentration_gL=""),"",Concentration_gL*100/P74)</f>
        <v/>
      </c>
      <c r="R78" s="85" t="str">
        <f>Q78</f>
        <v/>
      </c>
      <c r="S78" s="44"/>
      <c r="T78" s="42"/>
    </row>
    <row r="79" spans="1:20" x14ac:dyDescent="0.3">
      <c r="A79" s="41"/>
      <c r="B79" s="44"/>
      <c r="C79" s="122"/>
      <c r="D79" s="90"/>
      <c r="E79" s="91" t="s">
        <v>35</v>
      </c>
      <c r="F79" s="90"/>
      <c r="G79" s="90"/>
      <c r="H79" s="90"/>
      <c r="I79" s="90"/>
      <c r="J79" s="72"/>
      <c r="K79" s="92" t="str">
        <f>IF(OR(K76="",K74="",K78="",),"",K76-K74-K78)</f>
        <v/>
      </c>
      <c r="L79" s="93" t="str">
        <f>K79</f>
        <v/>
      </c>
      <c r="M79" s="94" t="str">
        <f>IF(OR(K79=""),"",0.0711766666666667*K79*I76/H76)</f>
        <v/>
      </c>
      <c r="N79" s="93" t="str">
        <f>M79</f>
        <v/>
      </c>
      <c r="O79" s="72"/>
      <c r="P79" s="90"/>
      <c r="Q79" s="95" t="str">
        <f>IF(OR(ISBLANK(P74),Concentration_gL=""),"",Concentration_gL*100/P74)</f>
        <v/>
      </c>
      <c r="R79" s="96" t="str">
        <f>Q79</f>
        <v/>
      </c>
      <c r="S79" s="44"/>
      <c r="T79" s="42"/>
    </row>
    <row r="80" spans="1:20" x14ac:dyDescent="0.3">
      <c r="A80" s="41"/>
      <c r="B80" s="44"/>
      <c r="C80" s="44"/>
      <c r="D80" s="44"/>
      <c r="E80" s="44"/>
      <c r="F80" s="47"/>
      <c r="G80" s="47"/>
      <c r="H80" s="47"/>
      <c r="I80" s="47"/>
      <c r="J80" s="44"/>
      <c r="K80" s="44"/>
      <c r="L80" s="47"/>
      <c r="M80" s="47"/>
      <c r="N80" s="47"/>
      <c r="O80" s="44"/>
      <c r="P80" s="47"/>
      <c r="Q80" s="44"/>
      <c r="R80" s="47"/>
      <c r="S80" s="44"/>
      <c r="T80" s="42"/>
    </row>
    <row r="81" spans="1:20" x14ac:dyDescent="0.3">
      <c r="A81" s="41"/>
      <c r="B81" s="44"/>
      <c r="C81" s="44"/>
      <c r="D81" s="44"/>
      <c r="E81" s="44"/>
      <c r="F81" s="47"/>
      <c r="G81" s="47"/>
      <c r="H81" s="47"/>
      <c r="I81" s="47"/>
      <c r="J81" s="44"/>
      <c r="K81" s="44"/>
      <c r="L81" s="47"/>
      <c r="M81" s="47"/>
      <c r="N81" s="47"/>
      <c r="O81" s="44"/>
      <c r="P81" s="47"/>
      <c r="Q81" s="44"/>
      <c r="R81" s="47"/>
      <c r="S81" s="44"/>
      <c r="T81" s="42"/>
    </row>
    <row r="82" spans="1:20" ht="9.1999999999999993" customHeight="1" x14ac:dyDescent="0.3">
      <c r="A82" s="41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2"/>
    </row>
    <row r="83" spans="1:20" ht="399.95" customHeight="1" x14ac:dyDescent="0.3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</row>
  </sheetData>
  <sheetProtection password="8E71" sheet="1" objects="1" scenarios="1"/>
  <mergeCells count="11">
    <mergeCell ref="E4:L4"/>
    <mergeCell ref="C62:C67"/>
    <mergeCell ref="C68:C73"/>
    <mergeCell ref="C74:C79"/>
    <mergeCell ref="C44:C49"/>
    <mergeCell ref="C50:C55"/>
    <mergeCell ref="C56:C61"/>
    <mergeCell ref="C20:C25"/>
    <mergeCell ref="C38:C43"/>
    <mergeCell ref="C26:C31"/>
    <mergeCell ref="C32:C37"/>
  </mergeCells>
  <phoneticPr fontId="0" type="noConversion"/>
  <dataValidations count="1">
    <dataValidation allowBlank="1" showInputMessage="1" sqref="D1:D11 C1:C20 C74 D13:D79 A1:B79 A80:D65536 C26 C32 C38 C44 C50 C56 C62 C68 E1:E1048576 M1:IV1048576 F1:L3 F5:L65536"/>
  </dataValidations>
  <pageMargins left="0.59055118110236227" right="0.59055118110236227" top="0.59055118110236227" bottom="0.98425196850393704" header="0.51181102362204722" footer="0.51181102362204722"/>
  <pageSetup paperSize="9" scale="76" fitToHeight="0" orientation="portrait" r:id="rId1"/>
  <headerFooter alignWithMargins="0">
    <oddFooter>&amp;LPrinted on &amp;D, Page &amp;P of &amp;N</oddFooter>
  </headerFooter>
  <rowBreaks count="1" manualBreakCount="1">
    <brk id="49" min="1" max="1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27</vt:i4>
      </vt:variant>
    </vt:vector>
  </HeadingPairs>
  <TitlesOfParts>
    <vt:vector size="29" baseType="lpstr">
      <vt:lpstr>Instructions</vt:lpstr>
      <vt:lpstr>MegaCalc</vt:lpstr>
      <vt:lpstr>A1_ablank_1</vt:lpstr>
      <vt:lpstr>A1_ablank_2</vt:lpstr>
      <vt:lpstr>A1_glc_blank_ave</vt:lpstr>
      <vt:lpstr>A1_MSG_blank_ave</vt:lpstr>
      <vt:lpstr>A1_SuGlc_blank_ave</vt:lpstr>
      <vt:lpstr>A1_ublank_1</vt:lpstr>
      <vt:lpstr>A1_ublank_2</vt:lpstr>
      <vt:lpstr>A2_ablank_1</vt:lpstr>
      <vt:lpstr>A2_ablank_2</vt:lpstr>
      <vt:lpstr>A2_Glc_blank_ave</vt:lpstr>
      <vt:lpstr>A2_MSG_blank_ave</vt:lpstr>
      <vt:lpstr>A2_SuGlc_blank_ave</vt:lpstr>
      <vt:lpstr>A2_ublank_1</vt:lpstr>
      <vt:lpstr>A2_ublank_2</vt:lpstr>
      <vt:lpstr>A2_ublank_ave</vt:lpstr>
      <vt:lpstr>Change_absorbance</vt:lpstr>
      <vt:lpstr>Concentration_gg</vt:lpstr>
      <vt:lpstr>Concentration_gL</vt:lpstr>
      <vt:lpstr>Contact_us</vt:lpstr>
      <vt:lpstr>Dilution</vt:lpstr>
      <vt:lpstr>Instructions</vt:lpstr>
      <vt:lpstr>Instructions!Print_Area</vt:lpstr>
      <vt:lpstr>MegaCalc!Print_Area</vt:lpstr>
      <vt:lpstr>MegaCalc!Print_Titles</vt:lpstr>
      <vt:lpstr>Sample_con_gL</vt:lpstr>
      <vt:lpstr>Sample_volume</vt:lpstr>
      <vt:lpstr>use_mega_calculator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Megazyme</dc:creator>
  <cp:lastModifiedBy>Maciej Peplinski</cp:lastModifiedBy>
  <cp:lastPrinted>2015-11-23T10:52:16Z</cp:lastPrinted>
  <dcterms:created xsi:type="dcterms:W3CDTF">2004-10-05T18:50:23Z</dcterms:created>
  <dcterms:modified xsi:type="dcterms:W3CDTF">2019-09-13T10:39:36Z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-1070355028</vt:i4>
  </property>
  <property fmtid="{D5CDD505-2E9C-101B-9397-08002B2CF9AE}" pid="3" name="_EmailSubject">
    <vt:lpwstr>LACTOSE/GALACTOSE</vt:lpwstr>
  </property>
  <property fmtid="{D5CDD505-2E9C-101B-9397-08002B2CF9AE}" pid="4" name="_AuthorEmail">
    <vt:lpwstr>noradevitt@eircom.net</vt:lpwstr>
  </property>
  <property fmtid="{D5CDD505-2E9C-101B-9397-08002B2CF9AE}" pid="5" name="_AuthorEmailDisplayName">
    <vt:lpwstr>Nora Devitt</vt:lpwstr>
  </property>
  <property fmtid="{D5CDD505-2E9C-101B-9397-08002B2CF9AE}" pid="6" name="_ReviewingToolsShownOnce">
    <vt:lpwstr/>
  </property>
</Properties>
</file>