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80" activeTab="1"/>
  </bookViews>
  <sheets>
    <sheet name="Instructions" sheetId="1" r:id="rId1"/>
    <sheet name="MegaCalc" sheetId="3" r:id="rId2"/>
  </sheets>
  <definedNames>
    <definedName name="A1_ablank_1">MegaCalc!$F$8</definedName>
    <definedName name="A1_ablank_2">MegaCalc!$F$10</definedName>
    <definedName name="A1_ablank_ave">MegaCalc!$F$12</definedName>
    <definedName name="A1_ublank_1">MegaCalc!$F$9</definedName>
    <definedName name="A1_ublank_2">MegaCalc!$F$11</definedName>
    <definedName name="A1_ublank_ave">MegaCalc!$F$13</definedName>
    <definedName name="A2_ablank_1">MegaCalc!$G$8</definedName>
    <definedName name="A2_ablank_2">MegaCalc!$G$10</definedName>
    <definedName name="A2_ablank_ave">MegaCalc!$G$12</definedName>
    <definedName name="A2_ublank_1">MegaCalc!$G$9</definedName>
    <definedName name="A2_ublank_2">MegaCalc!$G$11</definedName>
    <definedName name="A2_ublank_ave">MegaCalc!$G$13</definedName>
    <definedName name="Change_absorbance">MegaCalc!$K$17:$K$37</definedName>
    <definedName name="Concentration_gg">MegaCalc!$Q$17:$Q$37</definedName>
    <definedName name="Concentration_gL">MegaCalc!$M$17:$M$37</definedName>
    <definedName name="Contact_us">Instructions!$D$50</definedName>
    <definedName name="Dilution">MegaCalc!$I$17:$I$37</definedName>
    <definedName name="_xlnm.Print_Titles" localSheetId="1">MegaCalc!$15:$16</definedName>
    <definedName name="Instructions">Instructions!$A$2</definedName>
    <definedName name="Sample_con_gL">MegaCalc!$P$17:$P$37</definedName>
    <definedName name="Sample_volume">MegaCalc!$H$17:$H$37</definedName>
    <definedName name="use_mega_calculator">MegaCalc!$A$1</definedName>
    <definedName name="_xlnm.Print_Area" localSheetId="0">Instructions!$B$2:$P$52</definedName>
    <definedName name="_xlnm.Print_Area" localSheetId="1">MegaCalc!$B$2:$S$37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1" l="1"/>
  <c r="F12" i="3"/>
  <c r="G12" i="3"/>
  <c r="K27" i="1"/>
  <c r="F13" i="3"/>
  <c r="G13" i="3"/>
  <c r="N22" i="3"/>
  <c r="L20" i="3"/>
  <c r="L26" i="3"/>
  <c r="L32" i="3"/>
  <c r="K35" i="3"/>
  <c r="M35" i="3"/>
  <c r="Q35" i="3"/>
  <c r="R35" i="3"/>
  <c r="K32" i="3"/>
  <c r="M32" i="3"/>
  <c r="Q32" i="3"/>
  <c r="R32" i="3"/>
  <c r="K29" i="3"/>
  <c r="M29" i="3"/>
  <c r="Q29" i="3"/>
  <c r="K26" i="3"/>
  <c r="M26" i="3"/>
  <c r="Q26" i="3"/>
  <c r="R26" i="3"/>
  <c r="K23" i="3"/>
  <c r="M23" i="3"/>
  <c r="Q23" i="3"/>
  <c r="R23" i="3"/>
  <c r="K20" i="3"/>
  <c r="M20" i="3"/>
  <c r="Q20" i="3"/>
  <c r="R20" i="3"/>
  <c r="K17" i="3"/>
  <c r="M17" i="3"/>
  <c r="Q17" i="3"/>
  <c r="R17" i="3"/>
  <c r="N35" i="3"/>
  <c r="N29" i="3"/>
  <c r="N23" i="3"/>
  <c r="N17" i="3"/>
  <c r="L27" i="1"/>
  <c r="N29" i="1"/>
  <c r="R29" i="3"/>
  <c r="K19" i="3"/>
  <c r="M19" i="3"/>
  <c r="Q19" i="3"/>
  <c r="R19" i="3"/>
  <c r="L29" i="1"/>
  <c r="K22" i="3"/>
  <c r="M22" i="3"/>
  <c r="Q22" i="3"/>
  <c r="R22" i="3"/>
  <c r="K25" i="3"/>
  <c r="M25" i="3"/>
  <c r="Q25" i="3"/>
  <c r="R25" i="3"/>
  <c r="K28" i="3"/>
  <c r="M28" i="3"/>
  <c r="Q28" i="3"/>
  <c r="R28" i="3"/>
  <c r="K31" i="3"/>
  <c r="M31" i="3"/>
  <c r="Q31" i="3"/>
  <c r="R31" i="3"/>
  <c r="K34" i="3"/>
  <c r="M34" i="3"/>
  <c r="Q34" i="3"/>
  <c r="R34" i="3"/>
  <c r="K37" i="3"/>
  <c r="M37" i="3"/>
  <c r="Q37" i="3"/>
  <c r="R37" i="3"/>
  <c r="L19" i="3"/>
  <c r="L25" i="3"/>
  <c r="L31" i="3"/>
  <c r="L37" i="3"/>
  <c r="N37" i="3"/>
  <c r="N31" i="3"/>
  <c r="N25" i="3"/>
  <c r="N19" i="3"/>
  <c r="K29" i="1"/>
  <c r="N20" i="3"/>
  <c r="N26" i="3"/>
  <c r="N32" i="3"/>
  <c r="L35" i="3"/>
  <c r="L29" i="3"/>
  <c r="L23" i="3"/>
  <c r="L17" i="3"/>
  <c r="L22" i="3"/>
  <c r="L28" i="3"/>
  <c r="L34" i="3"/>
  <c r="N34" i="3"/>
  <c r="N28" i="3"/>
</calcChain>
</file>

<file path=xl/comments1.xml><?xml version="1.0" encoding="utf-8"?>
<comments xmlns="http://schemas.openxmlformats.org/spreadsheetml/2006/main">
  <authors>
    <author>User</author>
  </authors>
  <commentList>
    <comment ref="L26" authorId="0">
      <text>
        <r>
          <rPr>
            <b/>
            <sz val="8"/>
            <color indexed="81"/>
            <rFont val="Tahoma"/>
            <family val="2"/>
          </rPr>
          <t xml:space="preserve">Concentration: grams of D-Galactose and D-Galactose + Lactose per litre of sample </t>
        </r>
      </text>
    </comment>
    <comment ref="M26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6" authorId="0">
      <text>
        <r>
          <rPr>
            <b/>
            <sz val="8"/>
            <color indexed="81"/>
            <rFont val="Tahoma"/>
            <family val="2"/>
          </rPr>
          <t>Concentration: grams of D-Galactose and D-Galactose + Lactose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6" authorId="0">
      <text>
        <r>
          <rPr>
            <b/>
            <sz val="8"/>
            <color indexed="81"/>
            <rFont val="Tahoma"/>
            <family val="2"/>
          </rPr>
          <t xml:space="preserve">Concentration: grams of D-Galactose and D-Galactose + Lactose per litre of sample 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6" authorId="0">
      <text>
        <r>
          <rPr>
            <b/>
            <sz val="8"/>
            <color indexed="81"/>
            <rFont val="Tahoma"/>
            <family val="2"/>
          </rPr>
          <t>Concentration: grams of D-Galactose and D-Galactose + Lactose per 100 grams of sample</t>
        </r>
      </text>
    </comment>
  </commentList>
</comments>
</file>

<file path=xl/sharedStrings.xml><?xml version="1.0" encoding="utf-8"?>
<sst xmlns="http://schemas.openxmlformats.org/spreadsheetml/2006/main" count="93" uniqueCount="40">
  <si>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</si>
  <si>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</si>
  <si>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</si>
  <si>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</si>
  <si>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</si>
  <si>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</si>
  <si>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</si>
  <si>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</si>
  <si>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</si>
  <si>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</si>
  <si>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</si>
  <si>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</si>
  <si>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</si>
  <si>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</si>
  <si>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</si>
  <si>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</si>
  <si>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</si>
  <si>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</si>
  <si>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</si>
  <si>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</si>
  <si>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</si>
  <si>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</si>
  <si>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</si>
  <si>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</si>
  <si>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</si>
  <si>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</si>
  <si>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 xml:space="preserve">   Abs 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</si>
  <si>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</si>
  <si>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</si>
  <si>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</si>
  <si>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</si>
  <si>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Ave</t>
  </si>
  <si>
    <t>D-Gal</t>
  </si>
  <si>
    <t>D-Gal + Lact</t>
  </si>
  <si>
    <t>D-Galactose</t>
  </si>
  <si>
    <t>Lactose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</si>
  <si>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(as g/L or g/100 g) from raw absorbance data. </t>
    </r>
  </si>
  <si>
    <t>Megazyme Knowledge Base</t>
  </si>
  <si>
    <t>Customer Support</t>
  </si>
  <si>
    <t>K-LACGAR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</si>
</sst>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3" borderId="0" xfId="0" applyNumberFormat="1" applyFont="1" applyFill="1" applyBorder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top"/>
    </xf>
    <xf numFmtId="164" fontId="10" fillId="3" borderId="0" xfId="0" applyNumberFormat="1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0" fillId="3" borderId="0" xfId="0" applyFont="1" applyFill="1" applyAlignment="1" applyProtection="1"/>
    <xf numFmtId="0" fontId="16" fillId="0" borderId="0" xfId="0" applyFont="1" applyAlignment="1" applyProtection="1"/>
    <xf numFmtId="0" fontId="10" fillId="3" borderId="0" xfId="0" applyFont="1" applyFill="1" applyProtection="1"/>
    <xf numFmtId="0" fontId="5" fillId="3" borderId="0" xfId="1" applyFill="1" applyAlignment="1" applyProtection="1">
      <alignment horizontal="right" vertical="top" wrapText="1"/>
    </xf>
    <xf numFmtId="0" fontId="13" fillId="3" borderId="0" xfId="0" applyFont="1" applyFill="1" applyProtection="1"/>
    <xf numFmtId="0" fontId="2" fillId="3" borderId="0" xfId="0" applyFont="1" applyFill="1" applyBorder="1" applyProtection="1"/>
    <xf numFmtId="0" fontId="15" fillId="3" borderId="1" xfId="0" applyFont="1" applyFill="1" applyBorder="1" applyAlignment="1" applyProtection="1">
      <alignment horizontal="center"/>
    </xf>
    <xf numFmtId="16" fontId="1" fillId="3" borderId="0" xfId="0" applyNumberFormat="1" applyFont="1" applyFill="1" applyBorder="1" applyProtection="1"/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2" fillId="3" borderId="0" xfId="0" applyFont="1" applyFill="1" applyAlignment="1" applyProtection="1">
      <alignment wrapText="1"/>
    </xf>
    <xf numFmtId="0" fontId="17" fillId="3" borderId="0" xfId="1" applyFont="1" applyFill="1" applyAlignment="1" applyProtection="1"/>
    <xf numFmtId="0" fontId="10" fillId="3" borderId="0" xfId="1" applyFont="1" applyFill="1" applyAlignment="1" applyProtection="1">
      <alignment wrapText="1"/>
    </xf>
    <xf numFmtId="0" fontId="16" fillId="3" borderId="0" xfId="0" applyFont="1" applyFill="1" applyAlignment="1" applyProtection="1"/>
    <xf numFmtId="0" fontId="17" fillId="3" borderId="0" xfId="1" applyFont="1" applyFill="1" applyAlignment="1" applyProtection="1">
      <alignment wrapText="1"/>
    </xf>
    <xf numFmtId="0" fontId="1" fillId="4" borderId="2" xfId="0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65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64" fontId="1" fillId="4" borderId="3" xfId="0" applyNumberFormat="1" applyFont="1" applyFill="1" applyBorder="1" applyProtection="1">
      <protection locked="0"/>
    </xf>
    <xf numFmtId="164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64" fontId="1" fillId="3" borderId="0" xfId="0" applyNumberFormat="1" applyFont="1" applyFill="1" applyBorder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3" borderId="0" xfId="0" applyFont="1" applyFill="1" applyAlignment="1" applyProtection="1">
      <alignment horizontal="right"/>
    </xf>
    <xf numFmtId="164" fontId="1" fillId="3" borderId="2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164" fontId="1" fillId="5" borderId="2" xfId="0" applyNumberFormat="1" applyFont="1" applyFill="1" applyBorder="1" applyProtection="1"/>
    <xf numFmtId="164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165" fontId="1" fillId="3" borderId="2" xfId="0" applyNumberFormat="1" applyFont="1" applyFill="1" applyBorder="1" applyProtection="1"/>
    <xf numFmtId="0" fontId="1" fillId="3" borderId="8" xfId="0" applyFont="1" applyFill="1" applyBorder="1" applyProtection="1"/>
    <xf numFmtId="0" fontId="1" fillId="0" borderId="9" xfId="0" applyFont="1" applyBorder="1" applyProtection="1"/>
    <xf numFmtId="0" fontId="1" fillId="3" borderId="4" xfId="0" applyFont="1" applyFill="1" applyBorder="1" applyProtection="1"/>
    <xf numFmtId="164" fontId="1" fillId="5" borderId="4" xfId="0" applyNumberFormat="1" applyFont="1" applyFill="1" applyBorder="1" applyProtection="1"/>
    <xf numFmtId="164" fontId="1" fillId="3" borderId="4" xfId="0" applyNumberFormat="1" applyFont="1" applyFill="1" applyBorder="1" applyProtection="1"/>
    <xf numFmtId="0" fontId="1" fillId="5" borderId="4" xfId="0" applyFont="1" applyFill="1" applyBorder="1" applyProtection="1"/>
    <xf numFmtId="165" fontId="1" fillId="3" borderId="4" xfId="0" applyNumberFormat="1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0" borderId="12" xfId="0" applyFont="1" applyBorder="1" applyProtection="1"/>
    <xf numFmtId="0" fontId="1" fillId="3" borderId="3" xfId="0" applyFont="1" applyFill="1" applyBorder="1" applyProtection="1"/>
    <xf numFmtId="164" fontId="1" fillId="5" borderId="3" xfId="0" applyNumberFormat="1" applyFont="1" applyFill="1" applyBorder="1" applyProtection="1"/>
    <xf numFmtId="164" fontId="1" fillId="3" borderId="3" xfId="0" applyNumberFormat="1" applyFont="1" applyFill="1" applyBorder="1" applyProtection="1"/>
    <xf numFmtId="0" fontId="1" fillId="5" borderId="3" xfId="0" applyFont="1" applyFill="1" applyBorder="1" applyProtection="1"/>
    <xf numFmtId="165" fontId="1" fillId="3" borderId="3" xfId="0" applyNumberFormat="1" applyFont="1" applyFill="1" applyBorder="1" applyProtection="1"/>
    <xf numFmtId="164" fontId="1" fillId="3" borderId="1" xfId="0" applyNumberFormat="1" applyFont="1" applyFill="1" applyBorder="1" applyAlignment="1" applyProtection="1">
      <alignment horizontal="right"/>
    </xf>
    <xf numFmtId="164" fontId="1" fillId="4" borderId="2" xfId="0" applyNumberFormat="1" applyFont="1" applyFill="1" applyBorder="1" applyProtection="1"/>
    <xf numFmtId="164" fontId="1" fillId="4" borderId="3" xfId="0" applyNumberFormat="1" applyFont="1" applyFill="1" applyBorder="1" applyProtection="1"/>
    <xf numFmtId="0" fontId="1" fillId="4" borderId="2" xfId="0" applyFont="1" applyFill="1" applyBorder="1" applyProtection="1"/>
    <xf numFmtId="2" fontId="1" fillId="4" borderId="2" xfId="0" applyNumberFormat="1" applyFont="1" applyFill="1" applyBorder="1" applyProtection="1"/>
    <xf numFmtId="165" fontId="1" fillId="4" borderId="2" xfId="0" applyNumberFormat="1" applyFont="1" applyFill="1" applyBorder="1" applyProtection="1"/>
    <xf numFmtId="164" fontId="1" fillId="4" borderId="4" xfId="0" applyNumberFormat="1" applyFont="1" applyFill="1" applyBorder="1" applyProtection="1"/>
    <xf numFmtId="2" fontId="1" fillId="4" borderId="4" xfId="0" applyNumberFormat="1" applyFont="1" applyFill="1" applyBorder="1" applyProtection="1"/>
    <xf numFmtId="0" fontId="1" fillId="4" borderId="4" xfId="0" applyFont="1" applyFill="1" applyBorder="1" applyProtection="1"/>
    <xf numFmtId="0" fontId="10" fillId="3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3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13" xfId="0" applyNumberFormat="1" applyFont="1" applyFill="1" applyBorder="1" applyAlignment="1" applyProtection="1">
      <alignment horizontal="left"/>
    </xf>
    <xf numFmtId="164" fontId="1" fillId="4" borderId="14" xfId="0" applyNumberFormat="1" applyFont="1" applyFill="1" applyBorder="1" applyAlignment="1" applyProtection="1">
      <alignment horizontal="left"/>
    </xf>
    <xf numFmtId="164" fontId="1" fillId="4" borderId="7" xfId="0" applyNumberFormat="1" applyFont="1" applyFill="1" applyBorder="1" applyAlignment="1" applyProtection="1">
      <alignment horizontal="left"/>
    </xf>
    <xf numFmtId="164" fontId="1" fillId="4" borderId="13" xfId="0" applyNumberFormat="1" applyFont="1" applyFill="1" applyBorder="1" applyAlignment="1" applyProtection="1">
      <alignment horizontal="left"/>
      <protection locked="0"/>
    </xf>
    <xf numFmtId="164" fontId="1" fillId="4" borderId="14" xfId="0" applyNumberFormat="1" applyFont="1" applyFill="1" applyBorder="1" applyAlignment="1" applyProtection="1">
      <alignment horizontal="left"/>
      <protection locked="0"/>
    </xf>
    <xf numFmtId="164" fontId="1" fillId="4" borderId="7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hyperlink" Target="#Instructions!A1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image" Target="../media/image2.png"/><Relationship Id="rId1" Type="http://schemas.openxmlformats.org/officeDocument/2006/relationships/hyperlink" Target="#Instructions!A1"/><Relationship Id="rId2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16</xdr:col>
      <xdr:colOff>1</xdr:colOff>
      <xdr:row>5</xdr:row>
      <xdr:rowOff>52017</xdr:rowOff>
    </xdr:to>
    <xdr:pic>
      <xdr:nvPicPr>
        <xdr:cNvPr id="6414" name="Picture 80">
          <a:extLst>
            <a:ext uri="{FF2B5EF4-FFF2-40B4-BE49-F238E27FC236}">
              <a16:creationId xmlns:a16="http://schemas.microsoft.com/office/drawing/2014/main" xmlns="" id="{5D616064-02C2-44B1-B0BF-13F58D01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1" y="95250"/>
          <a:ext cx="8477250" cy="137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12</xdr:row>
      <xdr:rowOff>238125</xdr:rowOff>
    </xdr:from>
    <xdr:to>
      <xdr:col>6</xdr:col>
      <xdr:colOff>180975</xdr:colOff>
      <xdr:row>13</xdr:row>
      <xdr:rowOff>28575</xdr:rowOff>
    </xdr:to>
    <xdr:sp macro="" textlink="">
      <xdr:nvSpPr>
        <xdr:cNvPr id="6415" name="Line 10">
          <a:extLst>
            <a:ext uri="{FF2B5EF4-FFF2-40B4-BE49-F238E27FC236}">
              <a16:creationId xmlns:a16="http://schemas.microsoft.com/office/drawing/2014/main" xmlns="" id="{18712FDF-8382-4F0A-9846-76E0BE543766}"/>
            </a:ext>
          </a:extLst>
        </xdr:cNvPr>
        <xdr:cNvSpPr>
          <a:spLocks noChangeShapeType="1"/>
        </xdr:cNvSpPr>
      </xdr:nvSpPr>
      <xdr:spPr bwMode="auto">
        <a:xfrm>
          <a:off x="2647950" y="42291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11</xdr:row>
      <xdr:rowOff>104775</xdr:rowOff>
    </xdr:from>
    <xdr:to>
      <xdr:col>7</xdr:col>
      <xdr:colOff>419100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D6F8BA54-6337-4AFF-9F31-1543C14DBCB3}"/>
            </a:ext>
          </a:extLst>
        </xdr:cNvPr>
        <xdr:cNvSpPr>
          <a:spLocks noChangeArrowheads="1"/>
        </xdr:cNvSpPr>
      </xdr:nvSpPr>
      <xdr:spPr bwMode="auto">
        <a:xfrm>
          <a:off x="400050" y="3905250"/>
          <a:ext cx="30384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504825</xdr:colOff>
      <xdr:row>21</xdr:row>
      <xdr:rowOff>57150</xdr:rowOff>
    </xdr:from>
    <xdr:to>
      <xdr:col>9</xdr:col>
      <xdr:colOff>504825</xdr:colOff>
      <xdr:row>26</xdr:row>
      <xdr:rowOff>57150</xdr:rowOff>
    </xdr:to>
    <xdr:sp macro="" textlink="">
      <xdr:nvSpPr>
        <xdr:cNvPr id="6417" name="Line 12">
          <a:extLst>
            <a:ext uri="{FF2B5EF4-FFF2-40B4-BE49-F238E27FC236}">
              <a16:creationId xmlns:a16="http://schemas.microsoft.com/office/drawing/2014/main" xmlns="" id="{3F88A5F6-3A58-4BE8-A722-335CFD20DBE2}"/>
            </a:ext>
          </a:extLst>
        </xdr:cNvPr>
        <xdr:cNvSpPr>
          <a:spLocks noChangeShapeType="1"/>
        </xdr:cNvSpPr>
      </xdr:nvSpPr>
      <xdr:spPr bwMode="auto">
        <a:xfrm flipH="1">
          <a:off x="2419350" y="6324600"/>
          <a:ext cx="2371725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13</xdr:row>
      <xdr:rowOff>28575</xdr:rowOff>
    </xdr:from>
    <xdr:to>
      <xdr:col>9</xdr:col>
      <xdr:colOff>409575</xdr:colOff>
      <xdr:row>17</xdr:row>
      <xdr:rowOff>142875</xdr:rowOff>
    </xdr:to>
    <xdr:sp macro="" textlink="">
      <xdr:nvSpPr>
        <xdr:cNvPr id="6418" name="Line 14">
          <a:extLst>
            <a:ext uri="{FF2B5EF4-FFF2-40B4-BE49-F238E27FC236}">
              <a16:creationId xmlns:a16="http://schemas.microsoft.com/office/drawing/2014/main" xmlns="" id="{FB056E0E-52E9-4457-BCD9-9C1D5DA34DD3}"/>
            </a:ext>
          </a:extLst>
        </xdr:cNvPr>
        <xdr:cNvSpPr>
          <a:spLocks noChangeShapeType="1"/>
        </xdr:cNvSpPr>
      </xdr:nvSpPr>
      <xdr:spPr bwMode="auto">
        <a:xfrm flipH="1">
          <a:off x="2381250" y="4600575"/>
          <a:ext cx="231457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352425</xdr:colOff>
      <xdr:row>16</xdr:row>
      <xdr:rowOff>38100</xdr:rowOff>
    </xdr:from>
    <xdr:to>
      <xdr:col>15</xdr:col>
      <xdr:colOff>0</xdr:colOff>
      <xdr:row>22</xdr:row>
      <xdr:rowOff>142875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3436558F-4D86-418B-8F30-16E5C9C2C13D}"/>
            </a:ext>
          </a:extLst>
        </xdr:cNvPr>
        <xdr:cNvSpPr>
          <a:spLocks noChangeArrowheads="1"/>
        </xdr:cNvSpPr>
      </xdr:nvSpPr>
      <xdr:spPr bwMode="auto">
        <a:xfrm>
          <a:off x="4638675" y="5295900"/>
          <a:ext cx="3543300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D-Galactose (D-Gal) and for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D-Galactose + Lactose (D-Gal + Lact). D-Galactose and lactose (g/L) will be calculated automatically.</a:t>
          </a:r>
          <a:endParaRPr lang="en-IE"/>
        </a:p>
      </xdr:txBody>
    </xdr:sp>
    <xdr:clientData/>
  </xdr:twoCellAnchor>
  <xdr:twoCellAnchor>
    <xdr:from>
      <xdr:col>15</xdr:col>
      <xdr:colOff>0</xdr:colOff>
      <xdr:row>27</xdr:row>
      <xdr:rowOff>57150</xdr:rowOff>
    </xdr:from>
    <xdr:to>
      <xdr:col>15</xdr:col>
      <xdr:colOff>0</xdr:colOff>
      <xdr:row>32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2B0E00EA-26CB-46E2-B092-6B6ECE9F96A2}"/>
            </a:ext>
          </a:extLst>
        </xdr:cNvPr>
        <xdr:cNvSpPr>
          <a:spLocks noChangeArrowheads="1"/>
        </xdr:cNvSpPr>
      </xdr:nvSpPr>
      <xdr:spPr bwMode="auto">
        <a:xfrm>
          <a:off x="8181975" y="7915275"/>
          <a:ext cx="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15</xdr:col>
      <xdr:colOff>0</xdr:colOff>
      <xdr:row>17</xdr:row>
      <xdr:rowOff>133350</xdr:rowOff>
    </xdr:from>
    <xdr:to>
      <xdr:col>15</xdr:col>
      <xdr:colOff>0</xdr:colOff>
      <xdr:row>26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3B9F7102-CA02-43DC-9C03-771F8455EA55}"/>
            </a:ext>
          </a:extLst>
        </xdr:cNvPr>
        <xdr:cNvSpPr>
          <a:spLocks noChangeArrowheads="1"/>
        </xdr:cNvSpPr>
      </xdr:nvSpPr>
      <xdr:spPr bwMode="auto">
        <a:xfrm>
          <a:off x="8181975" y="5638800"/>
          <a:ext cx="0" cy="2057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15</xdr:col>
      <xdr:colOff>0</xdr:colOff>
      <xdr:row>7</xdr:row>
      <xdr:rowOff>47625</xdr:rowOff>
    </xdr:from>
    <xdr:to>
      <xdr:col>15</xdr:col>
      <xdr:colOff>0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7C5CAB0-0087-4AC9-A2A4-75F484F18EB4}"/>
            </a:ext>
          </a:extLst>
        </xdr:cNvPr>
        <xdr:cNvSpPr txBox="1">
          <a:spLocks noChangeArrowheads="1"/>
        </xdr:cNvSpPr>
      </xdr:nvSpPr>
      <xdr:spPr bwMode="auto">
        <a:xfrm>
          <a:off x="8181975" y="20955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23" name="Line 38">
          <a:extLst>
            <a:ext uri="{FF2B5EF4-FFF2-40B4-BE49-F238E27FC236}">
              <a16:creationId xmlns:a16="http://schemas.microsoft.com/office/drawing/2014/main" xmlns="" id="{6DF6EC66-815F-4DD1-94BE-0229ADBAF1AC}"/>
            </a:ext>
          </a:extLst>
        </xdr:cNvPr>
        <xdr:cNvSpPr>
          <a:spLocks noChangeShapeType="1"/>
        </xdr:cNvSpPr>
      </xdr:nvSpPr>
      <xdr:spPr bwMode="auto">
        <a:xfrm>
          <a:off x="81819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24" name="Line 39">
          <a:extLst>
            <a:ext uri="{FF2B5EF4-FFF2-40B4-BE49-F238E27FC236}">
              <a16:creationId xmlns:a16="http://schemas.microsoft.com/office/drawing/2014/main" xmlns="" id="{862ABE37-346D-4A18-8B28-84CEA6403B1B}"/>
            </a:ext>
          </a:extLst>
        </xdr:cNvPr>
        <xdr:cNvSpPr>
          <a:spLocks noChangeShapeType="1"/>
        </xdr:cNvSpPr>
      </xdr:nvSpPr>
      <xdr:spPr bwMode="auto">
        <a:xfrm flipH="1">
          <a:off x="81819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25" name="Line 40">
          <a:extLst>
            <a:ext uri="{FF2B5EF4-FFF2-40B4-BE49-F238E27FC236}">
              <a16:creationId xmlns:a16="http://schemas.microsoft.com/office/drawing/2014/main" xmlns="" id="{B74C80BA-B1C2-4FD0-9A5E-A4DC64A00276}"/>
            </a:ext>
          </a:extLst>
        </xdr:cNvPr>
        <xdr:cNvSpPr>
          <a:spLocks noChangeShapeType="1"/>
        </xdr:cNvSpPr>
      </xdr:nvSpPr>
      <xdr:spPr bwMode="auto">
        <a:xfrm flipH="1">
          <a:off x="81819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266700</xdr:colOff>
      <xdr:row>5</xdr:row>
      <xdr:rowOff>114300</xdr:rowOff>
    </xdr:from>
    <xdr:to>
      <xdr:col>15</xdr:col>
      <xdr:colOff>190500</xdr:colOff>
      <xdr:row>6</xdr:row>
      <xdr:rowOff>123825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CF4D0BD-7684-4091-AC5E-BE0D343D5963}"/>
            </a:ext>
          </a:extLst>
        </xdr:cNvPr>
        <xdr:cNvSpPr txBox="1">
          <a:spLocks noChangeArrowheads="1"/>
        </xdr:cNvSpPr>
      </xdr:nvSpPr>
      <xdr:spPr bwMode="auto">
        <a:xfrm>
          <a:off x="7162800" y="1295400"/>
          <a:ext cx="1209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8</xdr:row>
      <xdr:rowOff>28575</xdr:rowOff>
    </xdr:from>
    <xdr:to>
      <xdr:col>4</xdr:col>
      <xdr:colOff>419100</xdr:colOff>
      <xdr:row>8</xdr:row>
      <xdr:rowOff>219075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72FFC78-04C0-434B-9855-339C5B25F123}"/>
            </a:ext>
          </a:extLst>
        </xdr:cNvPr>
        <xdr:cNvSpPr txBox="1">
          <a:spLocks noChangeArrowheads="1"/>
        </xdr:cNvSpPr>
      </xdr:nvSpPr>
      <xdr:spPr bwMode="auto">
        <a:xfrm>
          <a:off x="209550" y="2962275"/>
          <a:ext cx="1114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49</xdr:row>
      <xdr:rowOff>38100</xdr:rowOff>
    </xdr:from>
    <xdr:to>
      <xdr:col>4</xdr:col>
      <xdr:colOff>819150</xdr:colOff>
      <xdr:row>50</xdr:row>
      <xdr:rowOff>19050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A8A26AC-7168-4D67-B070-E5BAC0850EB5}"/>
            </a:ext>
          </a:extLst>
        </xdr:cNvPr>
        <xdr:cNvSpPr txBox="1">
          <a:spLocks noChangeArrowheads="1"/>
        </xdr:cNvSpPr>
      </xdr:nvSpPr>
      <xdr:spPr bwMode="auto">
        <a:xfrm>
          <a:off x="161925" y="13173075"/>
          <a:ext cx="15621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9</xdr:col>
      <xdr:colOff>352425</xdr:colOff>
      <xdr:row>11</xdr:row>
      <xdr:rowOff>190500</xdr:rowOff>
    </xdr:from>
    <xdr:to>
      <xdr:col>15</xdr:col>
      <xdr:colOff>0</xdr:colOff>
      <xdr:row>15</xdr:row>
      <xdr:rowOff>171450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973C5267-FEA9-42C5-94D6-7B5252788C15}"/>
            </a:ext>
          </a:extLst>
        </xdr:cNvPr>
        <xdr:cNvSpPr>
          <a:spLocks noChangeArrowheads="1"/>
        </xdr:cNvSpPr>
      </xdr:nvSpPr>
      <xdr:spPr bwMode="auto">
        <a:xfrm>
          <a:off x="4638675" y="3990975"/>
          <a:ext cx="354330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 editAs="absolute">
    <xdr:from>
      <xdr:col>3</xdr:col>
      <xdr:colOff>0</xdr:colOff>
      <xdr:row>31</xdr:row>
      <xdr:rowOff>66675</xdr:rowOff>
    </xdr:from>
    <xdr:to>
      <xdr:col>9</xdr:col>
      <xdr:colOff>200025</xdr:colOff>
      <xdr:row>40</xdr:row>
      <xdr:rowOff>104775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A8924C46-B051-4ADF-8082-AD4E355A3C4A}"/>
            </a:ext>
          </a:extLst>
        </xdr:cNvPr>
        <xdr:cNvSpPr>
          <a:spLocks noChangeArrowheads="1"/>
        </xdr:cNvSpPr>
      </xdr:nvSpPr>
      <xdr:spPr bwMode="auto">
        <a:xfrm>
          <a:off x="219075" y="8715375"/>
          <a:ext cx="4267200" cy="1752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D-galactose and lactose by 1.8529. For absorbance readings at 334 nm (Hg lamp; ext. coeff. 6.18) multiply the calculated values for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D-galactose and lactose by 1.0194.  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161925</xdr:rowOff>
    </xdr:from>
    <xdr:to>
      <xdr:col>15</xdr:col>
      <xdr:colOff>123825</xdr:colOff>
      <xdr:row>6</xdr:row>
      <xdr:rowOff>352425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2B97F8C-D6FD-4B37-87B6-ECE4FEB379CF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7</xdr:col>
      <xdr:colOff>428625</xdr:colOff>
      <xdr:row>27</xdr:row>
      <xdr:rowOff>161925</xdr:rowOff>
    </xdr:from>
    <xdr:to>
      <xdr:col>10</xdr:col>
      <xdr:colOff>276225</xdr:colOff>
      <xdr:row>35</xdr:row>
      <xdr:rowOff>85725</xdr:rowOff>
    </xdr:to>
    <xdr:sp macro="" textlink="">
      <xdr:nvSpPr>
        <xdr:cNvPr id="6433" name="Line 67">
          <a:extLst>
            <a:ext uri="{FF2B5EF4-FFF2-40B4-BE49-F238E27FC236}">
              <a16:creationId xmlns:a16="http://schemas.microsoft.com/office/drawing/2014/main" xmlns="" id="{00932F86-2DF1-4CD6-B594-3BB1C9B48ED0}"/>
            </a:ext>
          </a:extLst>
        </xdr:cNvPr>
        <xdr:cNvSpPr>
          <a:spLocks noChangeShapeType="1"/>
        </xdr:cNvSpPr>
      </xdr:nvSpPr>
      <xdr:spPr bwMode="auto">
        <a:xfrm flipH="1" flipV="1">
          <a:off x="3448050" y="8020050"/>
          <a:ext cx="1771650" cy="1238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123825</xdr:colOff>
      <xdr:row>31</xdr:row>
      <xdr:rowOff>28575</xdr:rowOff>
    </xdr:from>
    <xdr:to>
      <xdr:col>15</xdr:col>
      <xdr:colOff>133350</xdr:colOff>
      <xdr:row>36</xdr:row>
      <xdr:rowOff>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00A485F6-8F79-4791-B738-436BBC5BA1BF}"/>
            </a:ext>
          </a:extLst>
        </xdr:cNvPr>
        <xdr:cNvSpPr>
          <a:spLocks noChangeArrowheads="1"/>
        </xdr:cNvSpPr>
      </xdr:nvSpPr>
      <xdr:spPr bwMode="auto">
        <a:xfrm>
          <a:off x="5067300" y="8439150"/>
          <a:ext cx="32480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0.2 mL is used, enter the volume.</a:t>
          </a:r>
          <a:endParaRPr lang="en-IE"/>
        </a:p>
      </xdr:txBody>
    </xdr:sp>
    <xdr:clientData/>
  </xdr:twoCellAnchor>
  <xdr:twoCellAnchor>
    <xdr:from>
      <xdr:col>8</xdr:col>
      <xdr:colOff>390525</xdr:colOff>
      <xdr:row>27</xdr:row>
      <xdr:rowOff>133350</xdr:rowOff>
    </xdr:from>
    <xdr:to>
      <xdr:col>11</xdr:col>
      <xdr:colOff>590550</xdr:colOff>
      <xdr:row>37</xdr:row>
      <xdr:rowOff>104775</xdr:rowOff>
    </xdr:to>
    <xdr:sp macro="" textlink="">
      <xdr:nvSpPr>
        <xdr:cNvPr id="6435" name="Line 68">
          <a:extLst>
            <a:ext uri="{FF2B5EF4-FFF2-40B4-BE49-F238E27FC236}">
              <a16:creationId xmlns:a16="http://schemas.microsoft.com/office/drawing/2014/main" xmlns="" id="{11EDC8D4-CE2C-47A6-AC74-55217CAFEB6C}"/>
            </a:ext>
          </a:extLst>
        </xdr:cNvPr>
        <xdr:cNvSpPr>
          <a:spLocks noChangeShapeType="1"/>
        </xdr:cNvSpPr>
      </xdr:nvSpPr>
      <xdr:spPr bwMode="auto">
        <a:xfrm flipH="1" flipV="1">
          <a:off x="3962400" y="7991475"/>
          <a:ext cx="2286000" cy="166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180975</xdr:colOff>
      <xdr:row>25</xdr:row>
      <xdr:rowOff>47625</xdr:rowOff>
    </xdr:from>
    <xdr:to>
      <xdr:col>10</xdr:col>
      <xdr:colOff>266700</xdr:colOff>
      <xdr:row>25</xdr:row>
      <xdr:rowOff>133350</xdr:rowOff>
    </xdr:to>
    <xdr:sp macro="" textlink="">
      <xdr:nvSpPr>
        <xdr:cNvPr id="6436" name="AutoShape 99">
          <a:extLst>
            <a:ext uri="{FF2B5EF4-FFF2-40B4-BE49-F238E27FC236}">
              <a16:creationId xmlns:a16="http://schemas.microsoft.com/office/drawing/2014/main" xmlns="" id="{56606471-3AD0-4608-B635-D344C5AAF89F}"/>
            </a:ext>
          </a:extLst>
        </xdr:cNvPr>
        <xdr:cNvSpPr>
          <a:spLocks noChangeArrowheads="1"/>
        </xdr:cNvSpPr>
      </xdr:nvSpPr>
      <xdr:spPr bwMode="auto">
        <a:xfrm>
          <a:off x="5124450" y="71437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381000</xdr:colOff>
      <xdr:row>14</xdr:row>
      <xdr:rowOff>85725</xdr:rowOff>
    </xdr:from>
    <xdr:to>
      <xdr:col>17</xdr:col>
      <xdr:colOff>85725</xdr:colOff>
      <xdr:row>14</xdr:row>
      <xdr:rowOff>85725</xdr:rowOff>
    </xdr:to>
    <xdr:sp macro="" textlink="">
      <xdr:nvSpPr>
        <xdr:cNvPr id="6437" name="Line 102">
          <a:extLst>
            <a:ext uri="{FF2B5EF4-FFF2-40B4-BE49-F238E27FC236}">
              <a16:creationId xmlns:a16="http://schemas.microsoft.com/office/drawing/2014/main" xmlns="" id="{DFE37817-21AC-4206-B7FB-6C719A99A2E2}"/>
            </a:ext>
          </a:extLst>
        </xdr:cNvPr>
        <xdr:cNvSpPr>
          <a:spLocks noChangeShapeType="1"/>
        </xdr:cNvSpPr>
      </xdr:nvSpPr>
      <xdr:spPr bwMode="auto">
        <a:xfrm>
          <a:off x="8562975" y="4848225"/>
          <a:ext cx="58483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6438" name="Line 103">
          <a:extLst>
            <a:ext uri="{FF2B5EF4-FFF2-40B4-BE49-F238E27FC236}">
              <a16:creationId xmlns:a16="http://schemas.microsoft.com/office/drawing/2014/main" xmlns="" id="{A08FDE50-E1D2-48D2-87EB-6F988DA4910D}"/>
            </a:ext>
          </a:extLst>
        </xdr:cNvPr>
        <xdr:cNvSpPr>
          <a:spLocks noChangeShapeType="1"/>
        </xdr:cNvSpPr>
      </xdr:nvSpPr>
      <xdr:spPr bwMode="auto">
        <a:xfrm flipH="1">
          <a:off x="8562975" y="4848225"/>
          <a:ext cx="5829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114300</xdr:rowOff>
    </xdr:from>
    <xdr:to>
      <xdr:col>17</xdr:col>
      <xdr:colOff>180975</xdr:colOff>
      <xdr:row>14</xdr:row>
      <xdr:rowOff>114300</xdr:rowOff>
    </xdr:to>
    <xdr:sp macro="" textlink="">
      <xdr:nvSpPr>
        <xdr:cNvPr id="6439" name="Line 104">
          <a:extLst>
            <a:ext uri="{FF2B5EF4-FFF2-40B4-BE49-F238E27FC236}">
              <a16:creationId xmlns:a16="http://schemas.microsoft.com/office/drawing/2014/main" xmlns="" id="{491D5A56-F452-4181-9B22-A046EFE20642}"/>
            </a:ext>
          </a:extLst>
        </xdr:cNvPr>
        <xdr:cNvSpPr>
          <a:spLocks noChangeShapeType="1"/>
        </xdr:cNvSpPr>
      </xdr:nvSpPr>
      <xdr:spPr bwMode="auto">
        <a:xfrm flipH="1">
          <a:off x="8562975" y="4876800"/>
          <a:ext cx="59436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absolute">
    <xdr:from>
      <xdr:col>10</xdr:col>
      <xdr:colOff>561975</xdr:colOff>
      <xdr:row>36</xdr:row>
      <xdr:rowOff>123825</xdr:rowOff>
    </xdr:from>
    <xdr:to>
      <xdr:col>14</xdr:col>
      <xdr:colOff>542925</xdr:colOff>
      <xdr:row>42</xdr:row>
      <xdr:rowOff>76200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B672F8E4-226D-47E4-AAEC-54CDC6DF7135}"/>
            </a:ext>
          </a:extLst>
        </xdr:cNvPr>
        <xdr:cNvSpPr>
          <a:spLocks noChangeArrowheads="1"/>
        </xdr:cNvSpPr>
      </xdr:nvSpPr>
      <xdr:spPr bwMode="auto">
        <a:xfrm>
          <a:off x="5505450" y="9725025"/>
          <a:ext cx="2667000" cy="98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15</xdr:row>
      <xdr:rowOff>66675</xdr:rowOff>
    </xdr:from>
    <xdr:to>
      <xdr:col>11</xdr:col>
      <xdr:colOff>266700</xdr:colOff>
      <xdr:row>15</xdr:row>
      <xdr:rowOff>190500</xdr:rowOff>
    </xdr:to>
    <xdr:sp macro="" textlink="">
      <xdr:nvSpPr>
        <xdr:cNvPr id="2157" name="AutoShape 11">
          <a:extLst>
            <a:ext uri="{FF2B5EF4-FFF2-40B4-BE49-F238E27FC236}">
              <a16:creationId xmlns:a16="http://schemas.microsoft.com/office/drawing/2014/main" xmlns="" id="{761CDD08-B36C-476F-ABA8-40A2E919F4FD}"/>
            </a:ext>
          </a:extLst>
        </xdr:cNvPr>
        <xdr:cNvSpPr>
          <a:spLocks noChangeArrowheads="1"/>
        </xdr:cNvSpPr>
      </xdr:nvSpPr>
      <xdr:spPr bwMode="auto">
        <a:xfrm>
          <a:off x="5286375" y="3962400"/>
          <a:ext cx="857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304800</xdr:colOff>
      <xdr:row>2</xdr:row>
      <xdr:rowOff>152400</xdr:rowOff>
    </xdr:from>
    <xdr:to>
      <xdr:col>17</xdr:col>
      <xdr:colOff>381000</xdr:colOff>
      <xdr:row>3</xdr:row>
      <xdr:rowOff>133350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5D21C74-B963-4504-94BA-22F2329BF01F}"/>
            </a:ext>
          </a:extLst>
        </xdr:cNvPr>
        <xdr:cNvSpPr txBox="1">
          <a:spLocks noChangeArrowheads="1"/>
        </xdr:cNvSpPr>
      </xdr:nvSpPr>
      <xdr:spPr bwMode="auto">
        <a:xfrm>
          <a:off x="6981825" y="1514475"/>
          <a:ext cx="800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285750</xdr:colOff>
      <xdr:row>3</xdr:row>
      <xdr:rowOff>114300</xdr:rowOff>
    </xdr:from>
    <xdr:to>
      <xdr:col>17</xdr:col>
      <xdr:colOff>371475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EE0BF9D-6FFD-4FEB-B011-B2D08B240207}"/>
            </a:ext>
          </a:extLst>
        </xdr:cNvPr>
        <xdr:cNvSpPr txBox="1">
          <a:spLocks noChangeArrowheads="1"/>
        </xdr:cNvSpPr>
      </xdr:nvSpPr>
      <xdr:spPr bwMode="auto">
        <a:xfrm>
          <a:off x="6962775" y="1666875"/>
          <a:ext cx="809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85725</xdr:colOff>
      <xdr:row>4</xdr:row>
      <xdr:rowOff>85725</xdr:rowOff>
    </xdr:to>
    <xdr:sp macro="" textlink="">
      <xdr:nvSpPr>
        <xdr:cNvPr id="2160" name="Line 29">
          <a:extLst>
            <a:ext uri="{FF2B5EF4-FFF2-40B4-BE49-F238E27FC236}">
              <a16:creationId xmlns:a16="http://schemas.microsoft.com/office/drawing/2014/main" xmlns="" id="{C62BB41C-BE02-4326-A2B6-730E64EE0E2E}"/>
            </a:ext>
          </a:extLst>
        </xdr:cNvPr>
        <xdr:cNvSpPr>
          <a:spLocks noChangeShapeType="1"/>
        </xdr:cNvSpPr>
      </xdr:nvSpPr>
      <xdr:spPr bwMode="auto">
        <a:xfrm>
          <a:off x="7058025" y="1828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66675</xdr:colOff>
      <xdr:row>4</xdr:row>
      <xdr:rowOff>85725</xdr:rowOff>
    </xdr:to>
    <xdr:sp macro="" textlink="">
      <xdr:nvSpPr>
        <xdr:cNvPr id="2161" name="Line 30">
          <a:extLst>
            <a:ext uri="{FF2B5EF4-FFF2-40B4-BE49-F238E27FC236}">
              <a16:creationId xmlns:a16="http://schemas.microsoft.com/office/drawing/2014/main" xmlns="" id="{1B779D81-0A57-4153-9771-CF231DE46FF5}"/>
            </a:ext>
          </a:extLst>
        </xdr:cNvPr>
        <xdr:cNvSpPr>
          <a:spLocks noChangeShapeType="1"/>
        </xdr:cNvSpPr>
      </xdr:nvSpPr>
      <xdr:spPr bwMode="auto">
        <a:xfrm flipH="1">
          <a:off x="705802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114300</xdr:rowOff>
    </xdr:from>
    <xdr:to>
      <xdr:col>17</xdr:col>
      <xdr:colOff>180975</xdr:colOff>
      <xdr:row>4</xdr:row>
      <xdr:rowOff>114300</xdr:rowOff>
    </xdr:to>
    <xdr:sp macro="" textlink="">
      <xdr:nvSpPr>
        <xdr:cNvPr id="2162" name="Line 31">
          <a:extLst>
            <a:ext uri="{FF2B5EF4-FFF2-40B4-BE49-F238E27FC236}">
              <a16:creationId xmlns:a16="http://schemas.microsoft.com/office/drawing/2014/main" xmlns="" id="{5F4AEE74-7F0A-4885-8390-59C94C7EB7B0}"/>
            </a:ext>
          </a:extLst>
        </xdr:cNvPr>
        <xdr:cNvSpPr>
          <a:spLocks noChangeShapeType="1"/>
        </xdr:cNvSpPr>
      </xdr:nvSpPr>
      <xdr:spPr bwMode="auto">
        <a:xfrm flipH="1">
          <a:off x="7058025" y="1857375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37</xdr:row>
      <xdr:rowOff>171450</xdr:rowOff>
    </xdr:from>
    <xdr:to>
      <xdr:col>5</xdr:col>
      <xdr:colOff>114300</xdr:colOff>
      <xdr:row>38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E167F32-1037-4A0F-929E-573E3BE0D6F3}"/>
            </a:ext>
          </a:extLst>
        </xdr:cNvPr>
        <xdr:cNvSpPr txBox="1">
          <a:spLocks noChangeArrowheads="1"/>
        </xdr:cNvSpPr>
      </xdr:nvSpPr>
      <xdr:spPr bwMode="auto">
        <a:xfrm>
          <a:off x="180975" y="8867775"/>
          <a:ext cx="2466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2</xdr:row>
      <xdr:rowOff>42688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97F0BED-10FC-4DE2-A1FF-F5FFC770F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067675" cy="1309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opLeftCell="A31" zoomScaleNormal="82" zoomScalePageLayoutView="82" workbookViewId="0">
      <selection activeCell="Q8" sqref="Q8"/>
    </sheetView>
  </sheetViews>
  <sheetFormatPr baseColWidth="10" defaultColWidth="12.33203125" defaultRowHeight="13" x14ac:dyDescent="0.15"/>
  <cols>
    <col min="1" max="1" width="1.6640625" style="2" customWidth="1"/>
    <col min="2" max="2" width="0.5" style="2" customWidth="1"/>
    <col min="3" max="3" width="1.1640625" style="11" customWidth="1"/>
    <col min="4" max="4" width="10.33203125" style="2" customWidth="1"/>
    <col min="5" max="5" width="15.1640625" style="2" customWidth="1"/>
    <col min="6" max="8" width="8.33203125" style="2" customWidth="1"/>
    <col min="9" max="9" width="10.6640625" style="2" customWidth="1"/>
    <col min="10" max="10" width="9.83203125" style="2" customWidth="1"/>
    <col min="11" max="11" width="10.6640625" style="2" customWidth="1"/>
    <col min="12" max="13" width="9.33203125" style="2" customWidth="1"/>
    <col min="14" max="14" width="11" style="2" customWidth="1"/>
    <col min="15" max="15" width="8.33203125" style="2" customWidth="1"/>
    <col min="16" max="16" width="6.1640625" style="2" customWidth="1"/>
    <col min="17" max="17" width="86" style="2" customWidth="1"/>
    <col min="18" max="16384" width="12.33203125" style="2"/>
  </cols>
  <sheetData>
    <row r="1" spans="1:18" ht="7.75" customHeight="1" x14ac:dyDescent="0.15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3.75" customHeight="1" x14ac:dyDescent="0.15">
      <c r="A2" s="1"/>
      <c r="B2" s="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8" ht="27" customHeight="1" x14ac:dyDescent="0.15">
      <c r="A3" s="1"/>
      <c r="B3" s="3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/>
      <c r="P3" s="3"/>
      <c r="Q3" s="1"/>
    </row>
    <row r="4" spans="1:18" ht="45.75" customHeight="1" x14ac:dyDescent="0.15">
      <c r="A4" s="1"/>
      <c r="B4" s="3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0"/>
      <c r="P4" s="3"/>
      <c r="Q4" s="1"/>
    </row>
    <row r="5" spans="1:18" ht="18.25" customHeight="1" x14ac:dyDescent="0.15">
      <c r="A5" s="1"/>
      <c r="B5" s="3"/>
      <c r="C5" s="1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0"/>
      <c r="P5" s="3"/>
      <c r="Q5" s="1"/>
    </row>
    <row r="6" spans="1:18" ht="13.75" customHeight="1" x14ac:dyDescent="0.15">
      <c r="A6" s="1"/>
      <c r="B6" s="3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3"/>
      <c r="Q6" s="1"/>
    </row>
    <row r="7" spans="1:18" s="14" customFormat="1" ht="55" customHeight="1" x14ac:dyDescent="0.2">
      <c r="A7" s="1"/>
      <c r="B7" s="3"/>
      <c r="C7" s="31" t="s">
        <v>19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0"/>
      <c r="P7" s="3"/>
      <c r="Q7" s="1"/>
    </row>
    <row r="8" spans="1:18" s="14" customFormat="1" ht="51" customHeight="1" x14ac:dyDescent="0.15">
      <c r="A8" s="1"/>
      <c r="B8" s="3"/>
      <c r="C8" s="99" t="s">
        <v>36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3"/>
      <c r="Q8" s="1"/>
    </row>
    <row r="9" spans="1:18" s="14" customFormat="1" ht="51" customHeight="1" x14ac:dyDescent="0.2">
      <c r="A9" s="1"/>
      <c r="B9" s="3"/>
      <c r="C9" s="31" t="s">
        <v>20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"/>
      <c r="P9" s="3"/>
      <c r="Q9" s="1"/>
    </row>
    <row r="10" spans="1:18" s="14" customFormat="1" ht="17" x14ac:dyDescent="0.2">
      <c r="A10" s="1"/>
      <c r="B10" s="3"/>
      <c r="C10" s="29" t="s">
        <v>29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"/>
      <c r="P10" s="3"/>
      <c r="Q10" s="1"/>
    </row>
    <row r="11" spans="1:18" s="14" customFormat="1" ht="15" x14ac:dyDescent="0.2">
      <c r="A11" s="1"/>
      <c r="B11" s="3"/>
      <c r="C11" s="29" t="s">
        <v>30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1"/>
    </row>
    <row r="12" spans="1:18" s="14" customFormat="1" x14ac:dyDescent="0.15">
      <c r="A12" s="1"/>
      <c r="B12" s="3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/>
      <c r="P12" s="3"/>
      <c r="Q12" s="1"/>
    </row>
    <row r="13" spans="1:18" s="14" customFormat="1" ht="46" customHeight="1" x14ac:dyDescent="0.15">
      <c r="A13" s="1"/>
      <c r="B13" s="3"/>
      <c r="C13" s="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"/>
      <c r="P13" s="3"/>
      <c r="Q13" s="1"/>
    </row>
    <row r="14" spans="1:18" s="12" customFormat="1" x14ac:dyDescent="0.15">
      <c r="A14" s="1"/>
      <c r="B14" s="3"/>
      <c r="C14" s="9"/>
      <c r="D14" s="3"/>
      <c r="E14" s="32" t="s">
        <v>14</v>
      </c>
      <c r="F14" s="104"/>
      <c r="G14" s="105"/>
      <c r="H14" s="106"/>
      <c r="I14" s="3"/>
      <c r="J14" s="3"/>
      <c r="K14" s="3"/>
      <c r="L14" s="50"/>
      <c r="M14" s="50"/>
      <c r="N14" s="50"/>
      <c r="O14" s="3"/>
      <c r="P14" s="50"/>
      <c r="Q14" s="1"/>
      <c r="R14" s="3"/>
    </row>
    <row r="15" spans="1:18" s="12" customFormat="1" ht="24.25" customHeight="1" x14ac:dyDescent="0.15">
      <c r="A15" s="1"/>
      <c r="B15" s="3"/>
      <c r="C15" s="9"/>
      <c r="D15" s="3"/>
      <c r="E15" s="3"/>
      <c r="F15" s="3"/>
      <c r="G15" s="3"/>
      <c r="H15" s="3"/>
      <c r="I15" s="3"/>
      <c r="J15" s="2"/>
      <c r="K15" s="55"/>
      <c r="L15" s="3"/>
      <c r="M15" s="3"/>
      <c r="N15" s="3"/>
      <c r="O15" s="3"/>
      <c r="P15" s="3"/>
      <c r="Q15" s="1"/>
      <c r="R15" s="9"/>
    </row>
    <row r="16" spans="1:18" s="12" customFormat="1" x14ac:dyDescent="0.15">
      <c r="A16" s="1"/>
      <c r="B16" s="3"/>
      <c r="C16" s="9"/>
      <c r="D16" s="5"/>
      <c r="E16" s="5"/>
      <c r="F16" s="32" t="s">
        <v>15</v>
      </c>
      <c r="G16" s="2"/>
      <c r="H16" s="3"/>
      <c r="I16" s="5"/>
      <c r="J16" s="3"/>
      <c r="K16" s="55"/>
      <c r="L16" s="3"/>
      <c r="M16" s="3"/>
      <c r="N16" s="3"/>
      <c r="O16" s="3"/>
      <c r="P16" s="3"/>
      <c r="Q16" s="1"/>
      <c r="R16" s="9"/>
    </row>
    <row r="17" spans="1:18" s="14" customFormat="1" ht="18" x14ac:dyDescent="0.25">
      <c r="A17" s="1"/>
      <c r="B17" s="3"/>
      <c r="C17" s="9"/>
      <c r="D17" s="5"/>
      <c r="E17" s="56" t="s">
        <v>25</v>
      </c>
      <c r="F17" s="33" t="s">
        <v>12</v>
      </c>
      <c r="G17" s="33" t="s">
        <v>13</v>
      </c>
      <c r="H17" s="5"/>
      <c r="I17" s="5"/>
      <c r="J17" s="3"/>
      <c r="K17" s="3"/>
      <c r="L17" s="3"/>
      <c r="M17" s="3"/>
      <c r="N17" s="3"/>
      <c r="O17" s="3"/>
      <c r="P17" s="3"/>
      <c r="Q17" s="1"/>
      <c r="R17" s="3"/>
    </row>
    <row r="18" spans="1:18" s="14" customFormat="1" x14ac:dyDescent="0.15">
      <c r="A18" s="1"/>
      <c r="B18" s="3"/>
      <c r="C18" s="9"/>
      <c r="D18" s="5">
        <v>1</v>
      </c>
      <c r="E18" s="57" t="s">
        <v>32</v>
      </c>
      <c r="F18" s="91"/>
      <c r="G18" s="91"/>
      <c r="H18" s="5"/>
      <c r="I18" s="5"/>
      <c r="J18" s="3"/>
      <c r="K18" s="3"/>
      <c r="L18" s="3"/>
      <c r="M18" s="3"/>
      <c r="N18" s="3"/>
      <c r="O18" s="3"/>
      <c r="P18" s="3"/>
      <c r="Q18" s="1"/>
      <c r="R18" s="3"/>
    </row>
    <row r="19" spans="1:18" s="14" customFormat="1" x14ac:dyDescent="0.15">
      <c r="A19" s="1"/>
      <c r="B19" s="3"/>
      <c r="C19" s="9"/>
      <c r="D19" s="2"/>
      <c r="E19" s="57" t="s">
        <v>33</v>
      </c>
      <c r="F19" s="92"/>
      <c r="G19" s="92"/>
      <c r="H19" s="5"/>
      <c r="I19" s="5"/>
      <c r="J19" s="3"/>
      <c r="K19" s="3"/>
      <c r="L19" s="3"/>
      <c r="M19" s="3"/>
      <c r="N19" s="3"/>
      <c r="O19" s="3"/>
      <c r="P19" s="3"/>
      <c r="Q19" s="1"/>
      <c r="R19" s="3"/>
    </row>
    <row r="20" spans="1:18" s="14" customFormat="1" x14ac:dyDescent="0.15">
      <c r="A20" s="1"/>
      <c r="B20" s="3"/>
      <c r="C20" s="9"/>
      <c r="D20" s="5">
        <v>2</v>
      </c>
      <c r="E20" s="57" t="s">
        <v>32</v>
      </c>
      <c r="F20" s="91"/>
      <c r="G20" s="91"/>
      <c r="H20" s="5"/>
      <c r="I20" s="5"/>
      <c r="J20" s="3"/>
      <c r="K20" s="3"/>
      <c r="L20" s="3"/>
      <c r="M20" s="3"/>
      <c r="N20" s="3"/>
      <c r="O20" s="3"/>
      <c r="P20" s="3"/>
      <c r="Q20" s="1"/>
      <c r="R20" s="3"/>
    </row>
    <row r="21" spans="1:18" s="14" customFormat="1" x14ac:dyDescent="0.15">
      <c r="A21" s="1"/>
      <c r="B21" s="3"/>
      <c r="C21" s="9"/>
      <c r="D21" s="5"/>
      <c r="E21" s="57" t="s">
        <v>33</v>
      </c>
      <c r="F21" s="92"/>
      <c r="G21" s="92"/>
      <c r="H21" s="5"/>
      <c r="I21" s="5"/>
      <c r="J21" s="3"/>
      <c r="K21" s="3"/>
      <c r="L21" s="3"/>
      <c r="M21" s="3"/>
      <c r="N21" s="3"/>
      <c r="O21" s="3"/>
      <c r="P21" s="3"/>
      <c r="Q21" s="1"/>
      <c r="R21" s="3"/>
    </row>
    <row r="22" spans="1:18" s="14" customFormat="1" x14ac:dyDescent="0.15">
      <c r="A22" s="1"/>
      <c r="B22" s="3"/>
      <c r="C22" s="9"/>
      <c r="D22" s="58" t="s">
        <v>31</v>
      </c>
      <c r="E22" s="57" t="s">
        <v>32</v>
      </c>
      <c r="F22" s="59">
        <v>0</v>
      </c>
      <c r="G22" s="59">
        <v>0</v>
      </c>
      <c r="H22" s="5"/>
      <c r="I22" s="5"/>
      <c r="J22" s="3"/>
      <c r="K22" s="3"/>
      <c r="L22" s="3"/>
      <c r="M22" s="3"/>
      <c r="N22" s="3"/>
      <c r="O22" s="3"/>
      <c r="P22" s="3"/>
      <c r="Q22" s="1"/>
      <c r="R22" s="3"/>
    </row>
    <row r="23" spans="1:18" s="14" customFormat="1" ht="20.25" customHeight="1" x14ac:dyDescent="0.15">
      <c r="A23" s="1"/>
      <c r="B23" s="3"/>
      <c r="C23" s="9"/>
      <c r="D23" s="3"/>
      <c r="E23" s="57" t="s">
        <v>33</v>
      </c>
      <c r="F23" s="90">
        <v>0</v>
      </c>
      <c r="G23" s="90">
        <v>0</v>
      </c>
      <c r="H23" s="3"/>
      <c r="I23" s="3"/>
      <c r="J23" s="3"/>
      <c r="K23" s="3"/>
      <c r="L23" s="3"/>
      <c r="M23" s="3"/>
      <c r="N23" s="3"/>
      <c r="O23" s="3"/>
      <c r="P23" s="3"/>
      <c r="Q23" s="1"/>
      <c r="R23" s="3"/>
    </row>
    <row r="24" spans="1:18" s="14" customFormat="1" x14ac:dyDescent="0.15">
      <c r="A24" s="1"/>
      <c r="B24" s="3"/>
      <c r="C24" s="9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</row>
    <row r="25" spans="1:18" s="14" customFormat="1" x14ac:dyDescent="0.15">
      <c r="A25" s="1"/>
      <c r="B25" s="3"/>
      <c r="C25" s="9"/>
      <c r="D25" s="3"/>
      <c r="E25" s="60" t="s">
        <v>25</v>
      </c>
      <c r="F25" s="32" t="s">
        <v>16</v>
      </c>
      <c r="G25" s="3"/>
      <c r="H25" s="3"/>
      <c r="I25" s="3"/>
      <c r="J25" s="3"/>
      <c r="K25" s="3"/>
      <c r="L25" s="32" t="s">
        <v>1</v>
      </c>
      <c r="M25" s="3"/>
      <c r="N25" s="34"/>
      <c r="O25" s="3"/>
      <c r="P25" s="3"/>
      <c r="Q25" s="1"/>
      <c r="R25" s="3"/>
    </row>
    <row r="26" spans="1:18" s="14" customFormat="1" ht="39" x14ac:dyDescent="0.15">
      <c r="A26" s="1"/>
      <c r="B26" s="3"/>
      <c r="C26" s="9"/>
      <c r="D26" s="6" t="s">
        <v>0</v>
      </c>
      <c r="E26" s="6"/>
      <c r="F26" s="35" t="s">
        <v>12</v>
      </c>
      <c r="G26" s="35" t="s">
        <v>13</v>
      </c>
      <c r="H26" s="7" t="s">
        <v>17</v>
      </c>
      <c r="I26" s="7" t="s">
        <v>18</v>
      </c>
      <c r="J26" s="64"/>
      <c r="K26" s="7" t="s">
        <v>26</v>
      </c>
      <c r="L26" s="7" t="s">
        <v>27</v>
      </c>
      <c r="M26" s="7" t="s">
        <v>2</v>
      </c>
      <c r="N26" s="7" t="s">
        <v>28</v>
      </c>
      <c r="O26" s="3"/>
      <c r="P26" s="3"/>
      <c r="Q26" s="1"/>
    </row>
    <row r="27" spans="1:18" s="14" customFormat="1" x14ac:dyDescent="0.15">
      <c r="A27" s="1"/>
      <c r="B27" s="3"/>
      <c r="C27" s="9"/>
      <c r="D27" s="93"/>
      <c r="E27" s="57" t="s">
        <v>34</v>
      </c>
      <c r="F27" s="91"/>
      <c r="G27" s="91"/>
      <c r="H27" s="94">
        <v>0.2</v>
      </c>
      <c r="I27" s="93">
        <v>1</v>
      </c>
      <c r="J27" s="70"/>
      <c r="K27" s="72" t="str">
        <f>IF(OR(ISBLANK(F27),ISBLANK(G27),A1_ablank_ave=0,A2_ablank_ave=0),"",Change_absorbance)</f>
        <v/>
      </c>
      <c r="L27" s="72" t="str">
        <f>IF(OR(ISBLANK(F27),ISBLANK(G27),A1_ablank_ave=0,A2_ablank_ave=0),"",Concentration_gL)</f>
        <v/>
      </c>
      <c r="M27" s="95"/>
      <c r="N27" s="74">
        <f>IF(ISERROR(Concentration_gg),"",Concentration_gg)</f>
        <v>0</v>
      </c>
      <c r="O27" s="3"/>
      <c r="P27" s="3"/>
      <c r="Q27" s="1"/>
    </row>
    <row r="28" spans="1:18" s="14" customFormat="1" x14ac:dyDescent="0.15">
      <c r="A28" s="1"/>
      <c r="B28" s="3"/>
      <c r="C28" s="9"/>
      <c r="D28" s="70"/>
      <c r="E28" s="76" t="s">
        <v>33</v>
      </c>
      <c r="F28" s="96"/>
      <c r="G28" s="96"/>
      <c r="H28" s="97">
        <v>0.2</v>
      </c>
      <c r="I28" s="98">
        <v>1</v>
      </c>
      <c r="J28" s="70"/>
      <c r="K28" s="79"/>
      <c r="L28" s="79"/>
      <c r="M28" s="77"/>
      <c r="N28" s="81"/>
      <c r="O28" s="3"/>
      <c r="P28" s="3"/>
      <c r="Q28" s="1"/>
    </row>
    <row r="29" spans="1:18" s="14" customFormat="1" x14ac:dyDescent="0.15">
      <c r="A29" s="1"/>
      <c r="B29" s="3"/>
      <c r="C29" s="9"/>
      <c r="D29" s="83"/>
      <c r="E29" s="84" t="s">
        <v>35</v>
      </c>
      <c r="F29" s="85"/>
      <c r="G29" s="85"/>
      <c r="H29" s="85"/>
      <c r="I29" s="85"/>
      <c r="J29" s="70"/>
      <c r="K29" s="87" t="str">
        <f>IF(OR(ISBLANK(F27),ISBLANK(G27),ISBLANK(F28),ISBLANK(G28),A1_ablank_ave=0,A2_ablank_ave=0,A1_ublank_ave=0,A2_ublank_ave=0),"",Change_absorbance)</f>
        <v/>
      </c>
      <c r="L29" s="87" t="str">
        <f>IF(OR(ISBLANK(F27),ISBLANK(G27),ISBLANK(F28),ISBLANK(G28),A1_ablank_ave=0,A2_ablank_ave=0,A1_ublank_ave=0,A2_ublank_ave=0),"",Concentration_gL)</f>
        <v/>
      </c>
      <c r="M29" s="85"/>
      <c r="N29" s="89" t="str">
        <f>IF(ISERROR(Concentration_gg),"",Concentration_gg)</f>
        <v/>
      </c>
      <c r="O29" s="3"/>
      <c r="P29" s="3"/>
      <c r="Q29" s="1"/>
    </row>
    <row r="30" spans="1:18" s="14" customFormat="1" ht="6.5" customHeight="1" x14ac:dyDescent="0.15">
      <c r="A30" s="1"/>
      <c r="B30" s="3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"/>
      <c r="O30" s="3"/>
      <c r="P30" s="3"/>
      <c r="Q30" s="1"/>
    </row>
    <row r="31" spans="1:18" s="14" customFormat="1" ht="7.75" customHeight="1" x14ac:dyDescent="0.15">
      <c r="A31" s="1"/>
      <c r="B31" s="3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/>
      <c r="P31" s="3"/>
      <c r="Q31" s="1"/>
    </row>
    <row r="32" spans="1:18" s="14" customFormat="1" x14ac:dyDescent="0.15">
      <c r="A32" s="1"/>
      <c r="B32" s="3"/>
      <c r="C32" s="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"/>
      <c r="P32" s="3"/>
      <c r="Q32" s="1"/>
    </row>
    <row r="33" spans="1:17" s="14" customFormat="1" x14ac:dyDescent="0.15">
      <c r="A33" s="1"/>
      <c r="B33" s="3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/>
      <c r="P33" s="3"/>
      <c r="Q33" s="1"/>
    </row>
    <row r="34" spans="1:17" s="14" customFormat="1" x14ac:dyDescent="0.15">
      <c r="A34" s="1"/>
      <c r="B34" s="3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/>
      <c r="P34" s="3"/>
      <c r="Q34" s="1"/>
    </row>
    <row r="35" spans="1:17" s="14" customFormat="1" x14ac:dyDescent="0.15">
      <c r="A35" s="1"/>
      <c r="B35" s="3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/>
      <c r="P35" s="3"/>
      <c r="Q35" s="1"/>
    </row>
    <row r="36" spans="1:17" s="14" customFormat="1" x14ac:dyDescent="0.15">
      <c r="A36" s="1"/>
      <c r="B36" s="3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/>
      <c r="P36" s="3"/>
      <c r="Q36" s="1"/>
    </row>
    <row r="37" spans="1:17" s="14" customFormat="1" x14ac:dyDescent="0.15">
      <c r="A37" s="1"/>
      <c r="B37" s="3"/>
      <c r="C37" s="9"/>
      <c r="D37" s="16"/>
      <c r="E37" s="16"/>
      <c r="F37" s="16"/>
      <c r="G37" s="16"/>
      <c r="H37" s="16"/>
      <c r="I37" s="16"/>
      <c r="J37" s="16" t="s">
        <v>21</v>
      </c>
      <c r="K37" s="16"/>
      <c r="L37" s="16"/>
      <c r="M37" s="16"/>
      <c r="N37" s="16"/>
      <c r="O37" s="3"/>
      <c r="P37" s="3"/>
      <c r="Q37" s="1"/>
    </row>
    <row r="38" spans="1:17" s="14" customFormat="1" x14ac:dyDescent="0.15">
      <c r="A38" s="1"/>
      <c r="B38" s="3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/>
      <c r="P38" s="3"/>
      <c r="Q38" s="1"/>
    </row>
    <row r="39" spans="1:17" s="14" customFormat="1" x14ac:dyDescent="0.15">
      <c r="A39" s="1"/>
      <c r="B39" s="3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/>
      <c r="P39" s="3"/>
      <c r="Q39" s="1"/>
    </row>
    <row r="40" spans="1:17" s="14" customFormat="1" x14ac:dyDescent="0.15">
      <c r="A40" s="1"/>
      <c r="B40" s="3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/>
      <c r="P40" s="3"/>
      <c r="Q40" s="1"/>
    </row>
    <row r="41" spans="1:17" s="14" customFormat="1" x14ac:dyDescent="0.15">
      <c r="A41" s="1"/>
      <c r="B41" s="3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  <c r="P41" s="3"/>
      <c r="Q41" s="1"/>
    </row>
    <row r="42" spans="1:17" s="14" customFormat="1" ht="6.5" customHeight="1" x14ac:dyDescent="0.15">
      <c r="A42" s="1"/>
      <c r="B42" s="3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  <c r="P42" s="3"/>
      <c r="Q42" s="1"/>
    </row>
    <row r="43" spans="1:17" s="14" customFormat="1" ht="30.5" customHeight="1" x14ac:dyDescent="0.2">
      <c r="A43" s="1"/>
      <c r="B43" s="3"/>
      <c r="C43" s="36" t="s">
        <v>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3"/>
      <c r="Q43" s="1"/>
    </row>
    <row r="44" spans="1:17" s="18" customFormat="1" ht="25" customHeight="1" x14ac:dyDescent="0.2">
      <c r="A44" s="17"/>
      <c r="B44" s="20"/>
      <c r="C44" s="37" t="s">
        <v>7</v>
      </c>
      <c r="D44" s="26"/>
      <c r="E44" s="26"/>
      <c r="F44" s="26"/>
      <c r="G44" s="26"/>
      <c r="H44" s="26"/>
      <c r="I44" s="26"/>
      <c r="K44" s="26"/>
      <c r="L44" s="26"/>
      <c r="M44" s="26"/>
      <c r="N44" s="26"/>
      <c r="O44" s="25"/>
      <c r="P44" s="20"/>
      <c r="Q44" s="17"/>
    </row>
    <row r="45" spans="1:17" s="19" customFormat="1" ht="19" customHeight="1" x14ac:dyDescent="0.2">
      <c r="A45" s="17"/>
      <c r="B45" s="20"/>
      <c r="C45" s="101" t="s">
        <v>8</v>
      </c>
      <c r="D45" s="102"/>
      <c r="E45" s="103"/>
      <c r="F45" s="103"/>
      <c r="G45" s="47"/>
      <c r="H45" s="47"/>
      <c r="I45" s="38"/>
      <c r="J45" s="26"/>
      <c r="K45" s="38"/>
      <c r="L45" s="38"/>
      <c r="M45" s="38"/>
      <c r="N45" s="38"/>
      <c r="O45" s="26"/>
      <c r="P45" s="21"/>
      <c r="Q45" s="17"/>
    </row>
    <row r="46" spans="1:17" s="19" customFormat="1" ht="60" customHeight="1" x14ac:dyDescent="0.15">
      <c r="A46" s="17"/>
      <c r="B46" s="20"/>
      <c r="C46" s="102"/>
      <c r="D46" s="102"/>
      <c r="E46" s="103"/>
      <c r="F46" s="103"/>
      <c r="G46" s="47"/>
      <c r="H46" s="47"/>
      <c r="I46" s="38"/>
      <c r="J46" s="39" t="s">
        <v>9</v>
      </c>
      <c r="K46" s="38"/>
      <c r="L46" s="38"/>
      <c r="M46" s="38"/>
      <c r="N46" s="38"/>
      <c r="O46" s="39"/>
      <c r="P46" s="21"/>
      <c r="Q46" s="17"/>
    </row>
    <row r="47" spans="1:17" s="19" customFormat="1" ht="31" customHeight="1" x14ac:dyDescent="0.2">
      <c r="A47" s="17"/>
      <c r="B47" s="20"/>
      <c r="C47" s="27" t="s">
        <v>3</v>
      </c>
      <c r="D47" s="27"/>
      <c r="E47" s="27"/>
      <c r="F47" s="27"/>
      <c r="G47" s="27"/>
      <c r="H47" s="27"/>
      <c r="I47" s="27"/>
      <c r="J47" s="40"/>
      <c r="K47" s="27"/>
      <c r="L47" s="27"/>
      <c r="M47" s="27"/>
      <c r="N47" s="27"/>
      <c r="O47" s="40"/>
      <c r="P47" s="21"/>
      <c r="Q47" s="17"/>
    </row>
    <row r="48" spans="1:17" s="19" customFormat="1" ht="16.75" customHeight="1" x14ac:dyDescent="0.2">
      <c r="A48" s="17"/>
      <c r="B48" s="20"/>
      <c r="C48" s="28" t="s">
        <v>10</v>
      </c>
      <c r="D48" s="27"/>
      <c r="E48" s="27"/>
      <c r="F48" s="27"/>
      <c r="G48" s="27"/>
      <c r="H48" s="27"/>
      <c r="I48" s="27"/>
      <c r="J48" s="39" t="s">
        <v>37</v>
      </c>
      <c r="K48" s="27"/>
      <c r="L48" s="27"/>
      <c r="M48" s="27"/>
      <c r="N48" s="27"/>
      <c r="O48" s="39"/>
      <c r="P48" s="21"/>
      <c r="Q48" s="17"/>
    </row>
    <row r="49" spans="1:17" s="19" customFormat="1" ht="16.75" customHeight="1" x14ac:dyDescent="0.2">
      <c r="A49" s="17"/>
      <c r="B49" s="20"/>
      <c r="C49" s="41" t="s">
        <v>11</v>
      </c>
      <c r="D49" s="27"/>
      <c r="E49" s="27"/>
      <c r="F49" s="27"/>
      <c r="G49" s="27"/>
      <c r="H49" s="27"/>
      <c r="I49" s="27"/>
      <c r="J49" s="39" t="s">
        <v>38</v>
      </c>
      <c r="K49" s="27"/>
      <c r="L49" s="27"/>
      <c r="M49" s="27"/>
      <c r="N49" s="27"/>
      <c r="O49" s="39"/>
      <c r="P49" s="21"/>
      <c r="Q49" s="17"/>
    </row>
    <row r="50" spans="1:17" ht="16.75" customHeight="1" x14ac:dyDescent="0.2">
      <c r="A50" s="17"/>
      <c r="B50" s="20"/>
      <c r="C50" s="41" t="s">
        <v>4</v>
      </c>
      <c r="D50" s="29"/>
      <c r="E50" s="29"/>
      <c r="F50" s="29"/>
      <c r="G50" s="29"/>
      <c r="H50" s="29"/>
      <c r="I50" s="29"/>
      <c r="J50" s="39" t="s">
        <v>5</v>
      </c>
      <c r="K50" s="29"/>
      <c r="L50" s="29"/>
      <c r="M50" s="29"/>
      <c r="N50"/>
      <c r="O50" s="39"/>
      <c r="P50" s="21"/>
      <c r="Q50" s="17"/>
    </row>
    <row r="51" spans="1:17" ht="16.75" customHeight="1" x14ac:dyDescent="0.2">
      <c r="A51" s="17"/>
      <c r="B51" s="20"/>
      <c r="C51" s="41"/>
      <c r="D51" s="29"/>
      <c r="E51" s="29"/>
      <c r="F51" s="29"/>
      <c r="G51" s="29"/>
      <c r="H51" s="29"/>
      <c r="I51" s="29"/>
      <c r="K51" s="29"/>
      <c r="L51" s="29"/>
      <c r="M51" s="29"/>
      <c r="N51" s="37" t="s">
        <v>39</v>
      </c>
      <c r="O51" s="26"/>
      <c r="P51" s="21"/>
      <c r="Q51" s="17"/>
    </row>
    <row r="52" spans="1:17" ht="6.5" customHeight="1" x14ac:dyDescent="0.2">
      <c r="A52" s="17"/>
      <c r="B52" s="20"/>
      <c r="C52" s="41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42"/>
      <c r="P52" s="21"/>
      <c r="Q52" s="17"/>
    </row>
    <row r="53" spans="1:17" s="18" customFormat="1" ht="400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</sheetData>
  <sheetProtection password="8E71" sheet="1" objects="1" scenarios="1"/>
  <mergeCells count="3">
    <mergeCell ref="C8:O8"/>
    <mergeCell ref="C45:F46"/>
    <mergeCell ref="F14:H14"/>
  </mergeCells>
  <phoneticPr fontId="0" type="noConversion"/>
  <dataValidations count="2">
    <dataValidation allowBlank="1" sqref="O5:O7 O1:O2 A1:B1048576 D1:N7 C1:C43 C47 O47 C53:O65536 C49:C52 J47 D9:O13 K30:O44 D47:I52 Q1:Q1048576 J52 J30:J43 S1:IV1048576 D30:I44 P1:P13 R1:R13 P30:P65536 R30:R65536 K47:M52 N47:N49 N51:N52"/>
    <dataValidation allowBlank="1" showInputMessage="1" sqref="D14:P29 R14:R29"/>
  </dataValidations>
  <hyperlinks>
    <hyperlink ref="J50" r:id="rId1" display="mailto:info@megazyme.com"/>
    <hyperlink ref="J46" r:id="rId2" display="http://www.megazyme.com/"/>
    <hyperlink ref="J49" r:id="rId3"/>
    <hyperlink ref="J48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/>
  <headerFooter alignWithMargins="0">
    <oddFooter>&amp;LPrinted on &amp;D, Page &amp;P of &amp;N</oddFooter>
  </headerFooter>
  <rowBreaks count="1" manualBreakCount="1">
    <brk id="24" min="1" max="15" man="1"/>
  </row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1"/>
  <sheetViews>
    <sheetView tabSelected="1" workbookViewId="0">
      <selection activeCell="D9" sqref="D9"/>
    </sheetView>
  </sheetViews>
  <sheetFormatPr baseColWidth="10" defaultColWidth="12.33203125" defaultRowHeight="13" x14ac:dyDescent="0.15"/>
  <cols>
    <col min="1" max="1" width="1.6640625" style="2" customWidth="1"/>
    <col min="2" max="2" width="0.6640625" style="2" customWidth="1"/>
    <col min="3" max="3" width="3.1640625" style="2" customWidth="1"/>
    <col min="4" max="4" width="17.1640625" style="2" customWidth="1"/>
    <col min="5" max="5" width="15.33203125" style="2" customWidth="1"/>
    <col min="6" max="9" width="9.5" style="2" customWidth="1"/>
    <col min="10" max="10" width="0.83203125" style="2" customWidth="1"/>
    <col min="11" max="11" width="10.5" style="2" hidden="1" customWidth="1"/>
    <col min="12" max="12" width="11.83203125" style="2" customWidth="1"/>
    <col min="13" max="13" width="10.5" style="2" hidden="1" customWidth="1"/>
    <col min="14" max="14" width="10.83203125" style="2" customWidth="1"/>
    <col min="15" max="15" width="0.83203125" style="2" customWidth="1"/>
    <col min="16" max="16" width="10.83203125" style="2" customWidth="1"/>
    <col min="17" max="17" width="9.83203125" style="2" hidden="1" customWidth="1"/>
    <col min="18" max="18" width="10.83203125" style="2" customWidth="1"/>
    <col min="19" max="19" width="0.83203125" style="2" customWidth="1"/>
    <col min="20" max="20" width="200.6640625" style="2" customWidth="1"/>
    <col min="21" max="16384" width="12.33203125" style="2"/>
  </cols>
  <sheetData>
    <row r="1" spans="1:20" ht="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00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8"/>
    </row>
    <row r="3" spans="1:20" ht="15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8"/>
    </row>
    <row r="4" spans="1:20" x14ac:dyDescent="0.15">
      <c r="A4" s="1"/>
      <c r="B4" s="3"/>
      <c r="C4" s="3"/>
      <c r="D4" s="3"/>
      <c r="E4" s="32" t="s">
        <v>14</v>
      </c>
      <c r="F4" s="107"/>
      <c r="G4" s="108"/>
      <c r="H4" s="109"/>
      <c r="I4" s="3"/>
      <c r="J4" s="3"/>
      <c r="K4" s="3"/>
      <c r="L4" s="50"/>
      <c r="M4" s="50"/>
      <c r="N4" s="50"/>
      <c r="O4" s="3"/>
      <c r="P4" s="50"/>
      <c r="Q4" s="3"/>
      <c r="R4" s="3"/>
      <c r="S4" s="3"/>
      <c r="T4" s="48"/>
    </row>
    <row r="5" spans="1:20" ht="15.25" customHeight="1" x14ac:dyDescent="0.15">
      <c r="A5" s="1"/>
      <c r="B5" s="3"/>
      <c r="C5" s="3"/>
      <c r="D5" s="3"/>
      <c r="E5" s="3"/>
      <c r="F5" s="3"/>
      <c r="G5" s="3"/>
      <c r="H5" s="3"/>
      <c r="I5" s="3"/>
      <c r="K5" s="55"/>
      <c r="L5" s="3"/>
      <c r="M5" s="3"/>
      <c r="N5" s="3"/>
      <c r="O5" s="3"/>
      <c r="P5" s="3"/>
      <c r="Q5" s="3"/>
      <c r="R5" s="9"/>
      <c r="S5" s="3"/>
      <c r="T5" s="48"/>
    </row>
    <row r="6" spans="1:20" x14ac:dyDescent="0.15">
      <c r="A6" s="1"/>
      <c r="B6" s="3"/>
      <c r="C6" s="5"/>
      <c r="D6" s="5"/>
      <c r="E6" s="5"/>
      <c r="F6" s="32" t="s">
        <v>15</v>
      </c>
      <c r="H6" s="3"/>
      <c r="I6" s="5"/>
      <c r="J6" s="3"/>
      <c r="K6" s="55"/>
      <c r="L6" s="3"/>
      <c r="M6" s="3"/>
      <c r="N6" s="3"/>
      <c r="O6" s="3"/>
      <c r="P6" s="3"/>
      <c r="Q6" s="3"/>
      <c r="R6" s="9"/>
      <c r="S6" s="3"/>
      <c r="T6" s="48"/>
    </row>
    <row r="7" spans="1:20" ht="18" x14ac:dyDescent="0.25">
      <c r="A7" s="1"/>
      <c r="B7" s="3"/>
      <c r="C7" s="5"/>
      <c r="D7" s="5"/>
      <c r="E7" s="56" t="s">
        <v>25</v>
      </c>
      <c r="F7" s="33" t="s">
        <v>12</v>
      </c>
      <c r="G7" s="33" t="s">
        <v>13</v>
      </c>
      <c r="H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48"/>
    </row>
    <row r="8" spans="1:20" x14ac:dyDescent="0.15">
      <c r="A8" s="1"/>
      <c r="B8" s="3"/>
      <c r="C8" s="5"/>
      <c r="D8" s="5">
        <v>1</v>
      </c>
      <c r="E8" s="57" t="s">
        <v>32</v>
      </c>
      <c r="F8" s="44"/>
      <c r="G8" s="44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48"/>
    </row>
    <row r="9" spans="1:20" x14ac:dyDescent="0.15">
      <c r="A9" s="1"/>
      <c r="B9" s="3"/>
      <c r="C9" s="5"/>
      <c r="E9" s="57" t="s">
        <v>33</v>
      </c>
      <c r="F9" s="51"/>
      <c r="G9" s="51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48"/>
    </row>
    <row r="10" spans="1:20" x14ac:dyDescent="0.15">
      <c r="A10" s="1"/>
      <c r="B10" s="3"/>
      <c r="C10" s="5"/>
      <c r="D10" s="5">
        <v>2</v>
      </c>
      <c r="E10" s="57" t="s">
        <v>32</v>
      </c>
      <c r="F10" s="44"/>
      <c r="G10" s="44"/>
      <c r="H10" s="5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48"/>
    </row>
    <row r="11" spans="1:20" x14ac:dyDescent="0.15">
      <c r="A11" s="1"/>
      <c r="B11" s="3"/>
      <c r="C11" s="5"/>
      <c r="D11" s="5"/>
      <c r="E11" s="57" t="s">
        <v>33</v>
      </c>
      <c r="F11" s="51"/>
      <c r="G11" s="51"/>
      <c r="H11" s="5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48"/>
    </row>
    <row r="12" spans="1:20" x14ac:dyDescent="0.15">
      <c r="A12" s="1"/>
      <c r="B12" s="3"/>
      <c r="C12" s="58"/>
      <c r="D12" s="58" t="s">
        <v>31</v>
      </c>
      <c r="E12" s="57" t="s">
        <v>32</v>
      </c>
      <c r="F12" s="59">
        <f>IF(COUNT(F8,F10)=0,0,(IF(A1_ablank_1=0,0.0000001,A1_ablank_1)+IF(A1_ablank_2=0,0.0000001,A1_ablank_2))/COUNT(F8,F10))</f>
        <v>0</v>
      </c>
      <c r="G12" s="59">
        <f>IF(COUNT(G8,G10)=0,0,(IF(A2_ablank_1=0,0.0000001,A2_ablank_1)+IF(A2_ablank_2=0,0.0000001,A2_ablank_2))/COUNT(G8,G10))</f>
        <v>0</v>
      </c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48"/>
    </row>
    <row r="13" spans="1:20" s="49" customFormat="1" x14ac:dyDescent="0.15">
      <c r="A13" s="1"/>
      <c r="B13" s="3"/>
      <c r="C13" s="3"/>
      <c r="D13" s="3"/>
      <c r="E13" s="57" t="s">
        <v>33</v>
      </c>
      <c r="F13" s="90">
        <f>IF(COUNT(F9,F11)=0,0,(IF(A1_ublank_1=0,0.0000001,A1_ublank_1)+IF(A1_ublank_2=0,0.0000001,A1_ublank_2))/COUNT(F9,F11))</f>
        <v>0</v>
      </c>
      <c r="G13" s="90">
        <f>IF(COUNT(G9,G11)=0,0,(IF(A2_ublank_1=0,0.0000001,A2_ublank_1)+IF(A2_ublank_2=0,0.0000001,A2_ublank_2))/COUNT(G9,G11))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8"/>
    </row>
    <row r="14" spans="1:20" s="49" customFormat="1" x14ac:dyDescent="0.15">
      <c r="A14" s="1"/>
      <c r="B14" s="3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8"/>
    </row>
    <row r="15" spans="1:20" s="49" customFormat="1" x14ac:dyDescent="0.15">
      <c r="A15" s="1"/>
      <c r="B15" s="3"/>
      <c r="C15" s="3"/>
      <c r="D15" s="3"/>
      <c r="E15" s="60" t="s">
        <v>25</v>
      </c>
      <c r="F15" s="32" t="s">
        <v>16</v>
      </c>
      <c r="G15" s="3"/>
      <c r="H15" s="3"/>
      <c r="I15" s="3"/>
      <c r="J15" s="3"/>
      <c r="K15" s="3"/>
      <c r="L15" s="32" t="s">
        <v>1</v>
      </c>
      <c r="M15" s="3"/>
      <c r="N15" s="34"/>
      <c r="O15" s="3"/>
      <c r="P15" s="3"/>
      <c r="Q15" s="3"/>
      <c r="R15" s="3"/>
      <c r="S15" s="3"/>
      <c r="T15" s="48"/>
    </row>
    <row r="16" spans="1:20" s="68" customFormat="1" ht="46" x14ac:dyDescent="0.15">
      <c r="A16" s="61"/>
      <c r="B16" s="62"/>
      <c r="C16" s="63"/>
      <c r="D16" s="6" t="s">
        <v>0</v>
      </c>
      <c r="E16" s="6"/>
      <c r="F16" s="35" t="s">
        <v>12</v>
      </c>
      <c r="G16" s="35" t="s">
        <v>13</v>
      </c>
      <c r="H16" s="7" t="s">
        <v>17</v>
      </c>
      <c r="I16" s="7" t="s">
        <v>18</v>
      </c>
      <c r="J16" s="64"/>
      <c r="K16" s="65" t="s">
        <v>22</v>
      </c>
      <c r="L16" s="7" t="s">
        <v>26</v>
      </c>
      <c r="M16" s="65" t="s">
        <v>23</v>
      </c>
      <c r="N16" s="7" t="s">
        <v>27</v>
      </c>
      <c r="O16" s="64"/>
      <c r="P16" s="7" t="s">
        <v>2</v>
      </c>
      <c r="Q16" s="65" t="s">
        <v>24</v>
      </c>
      <c r="R16" s="7" t="s">
        <v>28</v>
      </c>
      <c r="S16" s="66"/>
      <c r="T16" s="67"/>
    </row>
    <row r="17" spans="1:20" x14ac:dyDescent="0.15">
      <c r="A17" s="1"/>
      <c r="B17" s="3"/>
      <c r="C17" s="69">
        <v>1</v>
      </c>
      <c r="D17" s="43"/>
      <c r="E17" s="57" t="s">
        <v>34</v>
      </c>
      <c r="F17" s="44"/>
      <c r="G17" s="44"/>
      <c r="H17" s="45">
        <v>0.2</v>
      </c>
      <c r="I17" s="43">
        <v>1</v>
      </c>
      <c r="J17" s="70"/>
      <c r="K17" s="71">
        <f>(G17-F17)-(A2_ablank_ave-A1_ablank_ave)</f>
        <v>0</v>
      </c>
      <c r="L17" s="72" t="str">
        <f>IF(OR(ISBLANK(F17),ISBLANK(G17),A1_ablank_ave=0,A2_ablank_ave=0),"",Change_absorbance)</f>
        <v/>
      </c>
      <c r="M17" s="73">
        <f>0.07778*K17*Dilution/Sample_volume</f>
        <v>0</v>
      </c>
      <c r="N17" s="72" t="str">
        <f>IF(OR(ISBLANK(F17),ISBLANK(G17),A1_ablank_ave=0,A2_ablank_ave=0),"",Concentration_gL)</f>
        <v/>
      </c>
      <c r="O17" s="70"/>
      <c r="P17" s="46"/>
      <c r="Q17" s="73" t="e">
        <f>Concentration_gL*100/Sample_con_gL</f>
        <v>#DIV/0!</v>
      </c>
      <c r="R17" s="74" t="str">
        <f>IF(ISERROR(Concentration_gg),"",Concentration_gg)</f>
        <v/>
      </c>
      <c r="S17" s="3"/>
      <c r="T17" s="48"/>
    </row>
    <row r="18" spans="1:20" x14ac:dyDescent="0.15">
      <c r="A18" s="1"/>
      <c r="B18" s="3"/>
      <c r="C18" s="75"/>
      <c r="D18" s="70"/>
      <c r="E18" s="76" t="s">
        <v>33</v>
      </c>
      <c r="F18" s="52"/>
      <c r="G18" s="52"/>
      <c r="H18" s="53">
        <v>0.2</v>
      </c>
      <c r="I18" s="54">
        <v>1</v>
      </c>
      <c r="J18" s="70"/>
      <c r="K18" s="78"/>
      <c r="L18" s="79"/>
      <c r="M18" s="80"/>
      <c r="N18" s="79"/>
      <c r="O18" s="70"/>
      <c r="P18" s="77"/>
      <c r="Q18" s="80"/>
      <c r="R18" s="81"/>
      <c r="S18" s="3"/>
      <c r="T18" s="48"/>
    </row>
    <row r="19" spans="1:20" x14ac:dyDescent="0.15">
      <c r="A19" s="1"/>
      <c r="B19" s="3"/>
      <c r="C19" s="82"/>
      <c r="D19" s="83"/>
      <c r="E19" s="84" t="s">
        <v>35</v>
      </c>
      <c r="F19" s="85"/>
      <c r="G19" s="85"/>
      <c r="H19" s="85"/>
      <c r="I19" s="85"/>
      <c r="J19" s="70"/>
      <c r="K19" s="86">
        <f>((G18-F18)-(A2_ublank_ave-A1_ublank_ave))-((G17-F17)-(A2_ablank_ave-A1_ablank_ave))</f>
        <v>0</v>
      </c>
      <c r="L19" s="87" t="str">
        <f>IF(OR(ISBLANK(F17),ISBLANK(G17),ISBLANK(F18),ISBLANK(G18),A1_ablank_ave=0,A2_ablank_ave=0,A1_ublank_ave=0,A2_ublank_ave=0),"",Change_absorbance)</f>
        <v/>
      </c>
      <c r="M19" s="88">
        <f>0.14778*K19*I18/H18</f>
        <v>0</v>
      </c>
      <c r="N19" s="87" t="str">
        <f>IF(OR(ISBLANK(F17),ISBLANK(G17),ISBLANK(F18),ISBLANK(G18),A1_ablank_ave=0,A2_ablank_ave=0,A1_ublank_ave=0,A2_ublank_ave=0),"",Concentration_gL)</f>
        <v/>
      </c>
      <c r="O19" s="70"/>
      <c r="P19" s="85"/>
      <c r="Q19" s="88" t="e">
        <f>Concentration_gL*100/P17</f>
        <v>#DIV/0!</v>
      </c>
      <c r="R19" s="89" t="str">
        <f t="shared" ref="R19:R37" si="0">IF(ISERROR(Concentration_gg),"",Concentration_gg)</f>
        <v/>
      </c>
      <c r="S19" s="3"/>
      <c r="T19" s="48"/>
    </row>
    <row r="20" spans="1:20" x14ac:dyDescent="0.15">
      <c r="A20" s="1"/>
      <c r="B20" s="3"/>
      <c r="C20" s="69">
        <v>2</v>
      </c>
      <c r="D20" s="43"/>
      <c r="E20" s="57" t="s">
        <v>34</v>
      </c>
      <c r="F20" s="44"/>
      <c r="G20" s="44"/>
      <c r="H20" s="45">
        <v>0.2</v>
      </c>
      <c r="I20" s="43">
        <v>1</v>
      </c>
      <c r="J20" s="70"/>
      <c r="K20" s="71">
        <f>(G20-F20)-(A2_ablank_ave-A1_ablank_ave)</f>
        <v>0</v>
      </c>
      <c r="L20" s="72" t="str">
        <f>IF(OR(ISBLANK(F20),ISBLANK(G20),A1_ablank_ave=0,A2_ablank_ave=0),"",Change_absorbance)</f>
        <v/>
      </c>
      <c r="M20" s="73">
        <f>0.07778*K20*Dilution/Sample_volume</f>
        <v>0</v>
      </c>
      <c r="N20" s="72" t="str">
        <f>IF(OR(ISBLANK(F20),ISBLANK(G20),A1_ablank_ave=0,A2_ablank_ave=0),"",Concentration_gL)</f>
        <v/>
      </c>
      <c r="O20" s="70"/>
      <c r="P20" s="46"/>
      <c r="Q20" s="73" t="e">
        <f>Concentration_gL*100/Sample_con_gL</f>
        <v>#DIV/0!</v>
      </c>
      <c r="R20" s="74" t="str">
        <f t="shared" si="0"/>
        <v/>
      </c>
      <c r="S20" s="3"/>
      <c r="T20" s="48"/>
    </row>
    <row r="21" spans="1:20" x14ac:dyDescent="0.15">
      <c r="A21" s="1"/>
      <c r="B21" s="3"/>
      <c r="C21" s="75"/>
      <c r="D21" s="70"/>
      <c r="E21" s="76" t="s">
        <v>33</v>
      </c>
      <c r="F21" s="52"/>
      <c r="G21" s="52"/>
      <c r="H21" s="53">
        <v>0.2</v>
      </c>
      <c r="I21" s="54">
        <v>1</v>
      </c>
      <c r="J21" s="70"/>
      <c r="K21" s="78"/>
      <c r="L21" s="79"/>
      <c r="M21" s="80"/>
      <c r="N21" s="79"/>
      <c r="O21" s="70"/>
      <c r="P21" s="77"/>
      <c r="Q21" s="80"/>
      <c r="R21" s="81"/>
      <c r="S21" s="3"/>
      <c r="T21" s="48"/>
    </row>
    <row r="22" spans="1:20" x14ac:dyDescent="0.15">
      <c r="A22" s="1"/>
      <c r="B22" s="3"/>
      <c r="C22" s="82"/>
      <c r="D22" s="83"/>
      <c r="E22" s="84" t="s">
        <v>35</v>
      </c>
      <c r="F22" s="85"/>
      <c r="G22" s="85"/>
      <c r="H22" s="85"/>
      <c r="I22" s="85"/>
      <c r="J22" s="70"/>
      <c r="K22" s="86">
        <f>((G21-F21)-(A2_ublank_ave-A1_ublank_ave))-((G20-F20)-(A2_ablank_ave-A1_ablank_ave))</f>
        <v>0</v>
      </c>
      <c r="L22" s="87" t="str">
        <f>IF(OR(ISBLANK(F20),ISBLANK(G20),ISBLANK(F21),ISBLANK(G21),A1_ablank_ave=0,A2_ablank_ave=0,A1_ublank_ave=0,A2_ublank_ave=0),"",Change_absorbance)</f>
        <v/>
      </c>
      <c r="M22" s="88">
        <f>0.14778*K22*I21/H21</f>
        <v>0</v>
      </c>
      <c r="N22" s="87" t="str">
        <f>IF(OR(ISBLANK(F20),ISBLANK(G20),ISBLANK(F21),ISBLANK(G21),A1_ablank_ave=0,A2_ablank_ave=0,A1_ublank_ave=0,A2_ublank_ave=0),"",Concentration_gL)</f>
        <v/>
      </c>
      <c r="O22" s="70"/>
      <c r="P22" s="85"/>
      <c r="Q22" s="88" t="e">
        <f>Concentration_gL*100/P20</f>
        <v>#DIV/0!</v>
      </c>
      <c r="R22" s="89" t="str">
        <f t="shared" si="0"/>
        <v/>
      </c>
      <c r="S22" s="3"/>
      <c r="T22" s="48"/>
    </row>
    <row r="23" spans="1:20" x14ac:dyDescent="0.15">
      <c r="A23" s="1"/>
      <c r="B23" s="3"/>
      <c r="C23" s="69">
        <v>3</v>
      </c>
      <c r="D23" s="43"/>
      <c r="E23" s="57" t="s">
        <v>34</v>
      </c>
      <c r="F23" s="44"/>
      <c r="G23" s="44"/>
      <c r="H23" s="45">
        <v>0.2</v>
      </c>
      <c r="I23" s="43">
        <v>1</v>
      </c>
      <c r="J23" s="70"/>
      <c r="K23" s="71">
        <f>(G23-F23)-(A2_ablank_ave-A1_ablank_ave)</f>
        <v>0</v>
      </c>
      <c r="L23" s="72" t="str">
        <f>IF(OR(ISBLANK(F23),ISBLANK(G23),A1_ablank_ave=0,A2_ablank_ave=0),"",Change_absorbance)</f>
        <v/>
      </c>
      <c r="M23" s="73">
        <f>0.07778*K23*Dilution/Sample_volume</f>
        <v>0</v>
      </c>
      <c r="N23" s="72" t="str">
        <f>IF(OR(ISBLANK(F23),ISBLANK(G23),A1_ablank_ave=0,A2_ablank_ave=0),"",Concentration_gL)</f>
        <v/>
      </c>
      <c r="O23" s="70"/>
      <c r="P23" s="46"/>
      <c r="Q23" s="73" t="e">
        <f>Concentration_gL*100/Sample_con_gL</f>
        <v>#DIV/0!</v>
      </c>
      <c r="R23" s="74" t="str">
        <f t="shared" si="0"/>
        <v/>
      </c>
      <c r="S23" s="3"/>
      <c r="T23" s="48"/>
    </row>
    <row r="24" spans="1:20" x14ac:dyDescent="0.15">
      <c r="A24" s="1"/>
      <c r="B24" s="3"/>
      <c r="C24" s="75"/>
      <c r="D24" s="70"/>
      <c r="E24" s="76" t="s">
        <v>33</v>
      </c>
      <c r="F24" s="52"/>
      <c r="G24" s="52"/>
      <c r="H24" s="53">
        <v>0.2</v>
      </c>
      <c r="I24" s="54">
        <v>1</v>
      </c>
      <c r="J24" s="70"/>
      <c r="K24" s="78"/>
      <c r="L24" s="79"/>
      <c r="M24" s="80"/>
      <c r="N24" s="79"/>
      <c r="O24" s="70"/>
      <c r="P24" s="77"/>
      <c r="Q24" s="80"/>
      <c r="R24" s="81"/>
      <c r="S24" s="3"/>
      <c r="T24" s="48"/>
    </row>
    <row r="25" spans="1:20" x14ac:dyDescent="0.15">
      <c r="A25" s="1"/>
      <c r="B25" s="3"/>
      <c r="C25" s="82"/>
      <c r="D25" s="83"/>
      <c r="E25" s="84" t="s">
        <v>35</v>
      </c>
      <c r="F25" s="85"/>
      <c r="G25" s="85"/>
      <c r="H25" s="85"/>
      <c r="I25" s="85"/>
      <c r="J25" s="70"/>
      <c r="K25" s="86">
        <f>((G24-F24)-(A2_ublank_ave-A1_ublank_ave))-((G23-F23)-(A2_ablank_ave-A1_ablank_ave))</f>
        <v>0</v>
      </c>
      <c r="L25" s="87" t="str">
        <f>IF(OR(ISBLANK(F23),ISBLANK(G23),ISBLANK(F24),ISBLANK(G24),A1_ablank_ave=0,A2_ablank_ave=0,A1_ublank_ave=0,A2_ublank_ave=0),"",Change_absorbance)</f>
        <v/>
      </c>
      <c r="M25" s="88">
        <f>0.14778*K25*I24/H24</f>
        <v>0</v>
      </c>
      <c r="N25" s="87" t="str">
        <f>IF(OR(ISBLANK(F23),ISBLANK(G23),ISBLANK(F24),ISBLANK(G24),A1_ablank_ave=0,A2_ablank_ave=0,A1_ublank_ave=0,A2_ublank_ave=0),"",Concentration_gL)</f>
        <v/>
      </c>
      <c r="O25" s="70"/>
      <c r="P25" s="85"/>
      <c r="Q25" s="88" t="e">
        <f>Concentration_gL*100/P23</f>
        <v>#DIV/0!</v>
      </c>
      <c r="R25" s="89" t="str">
        <f t="shared" si="0"/>
        <v/>
      </c>
      <c r="S25" s="3"/>
      <c r="T25" s="48"/>
    </row>
    <row r="26" spans="1:20" x14ac:dyDescent="0.15">
      <c r="A26" s="1"/>
      <c r="B26" s="3"/>
      <c r="C26" s="69">
        <v>4</v>
      </c>
      <c r="D26" s="43"/>
      <c r="E26" s="57" t="s">
        <v>34</v>
      </c>
      <c r="F26" s="44"/>
      <c r="G26" s="44"/>
      <c r="H26" s="45">
        <v>0.2</v>
      </c>
      <c r="I26" s="43">
        <v>1</v>
      </c>
      <c r="J26" s="70"/>
      <c r="K26" s="71">
        <f>(G26-F26)-(A2_ablank_ave-A1_ablank_ave)</f>
        <v>0</v>
      </c>
      <c r="L26" s="72" t="str">
        <f>IF(OR(ISBLANK(F26),ISBLANK(G26),A1_ablank_ave=0,A2_ablank_ave=0),"",Change_absorbance)</f>
        <v/>
      </c>
      <c r="M26" s="73">
        <f>0.07778*K26*Dilution/Sample_volume</f>
        <v>0</v>
      </c>
      <c r="N26" s="72" t="str">
        <f>IF(OR(ISBLANK(F26),ISBLANK(G26),A1_ablank_ave=0,A2_ablank_ave=0),"",Concentration_gL)</f>
        <v/>
      </c>
      <c r="O26" s="70"/>
      <c r="P26" s="46"/>
      <c r="Q26" s="73" t="e">
        <f>Concentration_gL*100/Sample_con_gL</f>
        <v>#DIV/0!</v>
      </c>
      <c r="R26" s="74" t="str">
        <f t="shared" si="0"/>
        <v/>
      </c>
      <c r="S26" s="3"/>
      <c r="T26" s="48"/>
    </row>
    <row r="27" spans="1:20" x14ac:dyDescent="0.15">
      <c r="A27" s="1"/>
      <c r="B27" s="3"/>
      <c r="C27" s="75"/>
      <c r="D27" s="70"/>
      <c r="E27" s="76" t="s">
        <v>33</v>
      </c>
      <c r="F27" s="52"/>
      <c r="G27" s="52"/>
      <c r="H27" s="53">
        <v>0.2</v>
      </c>
      <c r="I27" s="54">
        <v>1</v>
      </c>
      <c r="J27" s="70"/>
      <c r="K27" s="78"/>
      <c r="L27" s="79"/>
      <c r="M27" s="80"/>
      <c r="N27" s="79"/>
      <c r="O27" s="70"/>
      <c r="P27" s="77"/>
      <c r="Q27" s="80"/>
      <c r="R27" s="81"/>
      <c r="S27" s="3"/>
      <c r="T27" s="48"/>
    </row>
    <row r="28" spans="1:20" x14ac:dyDescent="0.15">
      <c r="A28" s="1"/>
      <c r="B28" s="3"/>
      <c r="C28" s="82"/>
      <c r="D28" s="83"/>
      <c r="E28" s="84" t="s">
        <v>35</v>
      </c>
      <c r="F28" s="85"/>
      <c r="G28" s="85"/>
      <c r="H28" s="85"/>
      <c r="I28" s="85"/>
      <c r="J28" s="70"/>
      <c r="K28" s="86">
        <f>((G27-F27)-(A2_ublank_ave-A1_ublank_ave))-((G26-F26)-(A2_ablank_ave-A1_ablank_ave))</f>
        <v>0</v>
      </c>
      <c r="L28" s="87" t="str">
        <f>IF(OR(ISBLANK(F26),ISBLANK(G26),ISBLANK(F27),ISBLANK(G27),A1_ablank_ave=0,A2_ablank_ave=0,A1_ublank_ave=0,A2_ublank_ave=0),"",Change_absorbance)</f>
        <v/>
      </c>
      <c r="M28" s="88">
        <f>0.14778*K28*I27/H27</f>
        <v>0</v>
      </c>
      <c r="N28" s="87" t="str">
        <f>IF(OR(ISBLANK(F26),ISBLANK(G26),ISBLANK(F27),ISBLANK(G27),A1_ablank_ave=0,A2_ablank_ave=0,A1_ublank_ave=0,A2_ublank_ave=0),"",Concentration_gL)</f>
        <v/>
      </c>
      <c r="O28" s="70"/>
      <c r="P28" s="85"/>
      <c r="Q28" s="88" t="e">
        <f>Concentration_gL*100/P26</f>
        <v>#DIV/0!</v>
      </c>
      <c r="R28" s="89" t="str">
        <f t="shared" si="0"/>
        <v/>
      </c>
      <c r="S28" s="3"/>
      <c r="T28" s="48"/>
    </row>
    <row r="29" spans="1:20" x14ac:dyDescent="0.15">
      <c r="A29" s="1"/>
      <c r="B29" s="3"/>
      <c r="C29" s="69">
        <v>5</v>
      </c>
      <c r="D29" s="43"/>
      <c r="E29" s="57" t="s">
        <v>34</v>
      </c>
      <c r="F29" s="44"/>
      <c r="G29" s="44"/>
      <c r="H29" s="45">
        <v>0.2</v>
      </c>
      <c r="I29" s="43">
        <v>1</v>
      </c>
      <c r="J29" s="70"/>
      <c r="K29" s="71">
        <f>(G29-F29)-(A2_ablank_ave-A1_ablank_ave)</f>
        <v>0</v>
      </c>
      <c r="L29" s="72" t="str">
        <f>IF(OR(ISBLANK(F29),ISBLANK(G29),A1_ablank_ave=0,A2_ablank_ave=0),"",Change_absorbance)</f>
        <v/>
      </c>
      <c r="M29" s="73">
        <f>0.07778*K29*Dilution/Sample_volume</f>
        <v>0</v>
      </c>
      <c r="N29" s="72" t="str">
        <f>IF(OR(ISBLANK(F29),ISBLANK(G29),A1_ablank_ave=0,A2_ablank_ave=0),"",Concentration_gL)</f>
        <v/>
      </c>
      <c r="O29" s="70"/>
      <c r="P29" s="46"/>
      <c r="Q29" s="73" t="e">
        <f>Concentration_gL*100/Sample_con_gL</f>
        <v>#DIV/0!</v>
      </c>
      <c r="R29" s="74" t="str">
        <f t="shared" si="0"/>
        <v/>
      </c>
      <c r="S29" s="3"/>
      <c r="T29" s="48"/>
    </row>
    <row r="30" spans="1:20" x14ac:dyDescent="0.15">
      <c r="A30" s="1"/>
      <c r="B30" s="3"/>
      <c r="C30" s="75"/>
      <c r="D30" s="70"/>
      <c r="E30" s="76" t="s">
        <v>33</v>
      </c>
      <c r="F30" s="52"/>
      <c r="G30" s="52"/>
      <c r="H30" s="53">
        <v>0.2</v>
      </c>
      <c r="I30" s="54">
        <v>1</v>
      </c>
      <c r="J30" s="70"/>
      <c r="K30" s="78"/>
      <c r="L30" s="79"/>
      <c r="M30" s="80"/>
      <c r="N30" s="79"/>
      <c r="O30" s="70"/>
      <c r="P30" s="77"/>
      <c r="Q30" s="80"/>
      <c r="R30" s="81"/>
      <c r="S30" s="3"/>
      <c r="T30" s="48"/>
    </row>
    <row r="31" spans="1:20" x14ac:dyDescent="0.15">
      <c r="A31" s="1"/>
      <c r="B31" s="3"/>
      <c r="C31" s="82"/>
      <c r="D31" s="83"/>
      <c r="E31" s="84" t="s">
        <v>35</v>
      </c>
      <c r="F31" s="85"/>
      <c r="G31" s="85"/>
      <c r="H31" s="85"/>
      <c r="I31" s="85"/>
      <c r="J31" s="70"/>
      <c r="K31" s="86">
        <f>((G30-F30)-(A2_ublank_ave-A1_ublank_ave))-((G29-F29)-(A2_ablank_ave-A1_ablank_ave))</f>
        <v>0</v>
      </c>
      <c r="L31" s="87" t="str">
        <f>IF(OR(ISBLANK(F29),ISBLANK(G29),ISBLANK(F30),ISBLANK(G30),A1_ablank_ave=0,A2_ablank_ave=0,A1_ublank_ave=0,A2_ublank_ave=0),"",Change_absorbance)</f>
        <v/>
      </c>
      <c r="M31" s="88">
        <f>0.14778*K31*I30/H30</f>
        <v>0</v>
      </c>
      <c r="N31" s="87" t="str">
        <f>IF(OR(ISBLANK(F29),ISBLANK(G29),ISBLANK(F30),ISBLANK(G30),A1_ablank_ave=0,A2_ablank_ave=0,A1_ublank_ave=0,A2_ublank_ave=0),"",Concentration_gL)</f>
        <v/>
      </c>
      <c r="O31" s="70"/>
      <c r="P31" s="85"/>
      <c r="Q31" s="88" t="e">
        <f>Concentration_gL*100/P29</f>
        <v>#DIV/0!</v>
      </c>
      <c r="R31" s="89" t="str">
        <f t="shared" si="0"/>
        <v/>
      </c>
      <c r="S31" s="3"/>
      <c r="T31" s="48"/>
    </row>
    <row r="32" spans="1:20" x14ac:dyDescent="0.15">
      <c r="A32" s="1"/>
      <c r="B32" s="3"/>
      <c r="C32" s="69">
        <v>6</v>
      </c>
      <c r="D32" s="43"/>
      <c r="E32" s="57" t="s">
        <v>34</v>
      </c>
      <c r="F32" s="44"/>
      <c r="G32" s="44"/>
      <c r="H32" s="45">
        <v>0.2</v>
      </c>
      <c r="I32" s="43">
        <v>1</v>
      </c>
      <c r="J32" s="70"/>
      <c r="K32" s="71">
        <f>(G32-F32)-(A2_ablank_ave-A1_ablank_ave)</f>
        <v>0</v>
      </c>
      <c r="L32" s="72" t="str">
        <f>IF(OR(ISBLANK(F32),ISBLANK(G32),A1_ablank_ave=0,A2_ablank_ave=0),"",Change_absorbance)</f>
        <v/>
      </c>
      <c r="M32" s="73">
        <f>0.07778*K32*Dilution/Sample_volume</f>
        <v>0</v>
      </c>
      <c r="N32" s="72" t="str">
        <f>IF(OR(ISBLANK(F32),ISBLANK(G32),A1_ablank_ave=0,A2_ablank_ave=0),"",Concentration_gL)</f>
        <v/>
      </c>
      <c r="O32" s="70"/>
      <c r="P32" s="46"/>
      <c r="Q32" s="73" t="e">
        <f>Concentration_gL*100/Sample_con_gL</f>
        <v>#DIV/0!</v>
      </c>
      <c r="R32" s="74" t="str">
        <f t="shared" si="0"/>
        <v/>
      </c>
      <c r="S32" s="3"/>
      <c r="T32" s="48"/>
    </row>
    <row r="33" spans="1:20" x14ac:dyDescent="0.15">
      <c r="A33" s="1"/>
      <c r="B33" s="3"/>
      <c r="C33" s="75"/>
      <c r="D33" s="70"/>
      <c r="E33" s="76" t="s">
        <v>33</v>
      </c>
      <c r="F33" s="52"/>
      <c r="G33" s="52"/>
      <c r="H33" s="53">
        <v>0.2</v>
      </c>
      <c r="I33" s="54">
        <v>1</v>
      </c>
      <c r="J33" s="70"/>
      <c r="K33" s="78"/>
      <c r="L33" s="79"/>
      <c r="M33" s="80"/>
      <c r="N33" s="79"/>
      <c r="O33" s="70"/>
      <c r="P33" s="77"/>
      <c r="Q33" s="80"/>
      <c r="R33" s="81"/>
      <c r="S33" s="3"/>
      <c r="T33" s="48"/>
    </row>
    <row r="34" spans="1:20" x14ac:dyDescent="0.15">
      <c r="A34" s="1"/>
      <c r="B34" s="3"/>
      <c r="C34" s="82"/>
      <c r="D34" s="83"/>
      <c r="E34" s="84" t="s">
        <v>35</v>
      </c>
      <c r="F34" s="85"/>
      <c r="G34" s="85"/>
      <c r="H34" s="85"/>
      <c r="I34" s="85"/>
      <c r="J34" s="70"/>
      <c r="K34" s="86">
        <f>((G33-F33)-(A2_ublank_ave-A1_ublank_ave))-((G32-F32)-(A2_ablank_ave-A1_ablank_ave))</f>
        <v>0</v>
      </c>
      <c r="L34" s="87" t="str">
        <f>IF(OR(ISBLANK(F32),ISBLANK(G32),ISBLANK(F33),ISBLANK(G33),A1_ablank_ave=0,A2_ablank_ave=0,A1_ublank_ave=0,A2_ublank_ave=0),"",Change_absorbance)</f>
        <v/>
      </c>
      <c r="M34" s="88">
        <f>0.14778*K34*I33/H33</f>
        <v>0</v>
      </c>
      <c r="N34" s="87" t="str">
        <f>IF(OR(ISBLANK(F32),ISBLANK(G32),ISBLANK(F33),ISBLANK(G33),A1_ablank_ave=0,A2_ablank_ave=0,A1_ublank_ave=0,A2_ublank_ave=0),"",Concentration_gL)</f>
        <v/>
      </c>
      <c r="O34" s="70"/>
      <c r="P34" s="85"/>
      <c r="Q34" s="88" t="e">
        <f>Concentration_gL*100/P32</f>
        <v>#DIV/0!</v>
      </c>
      <c r="R34" s="89" t="str">
        <f t="shared" si="0"/>
        <v/>
      </c>
      <c r="S34" s="3"/>
      <c r="T34" s="48"/>
    </row>
    <row r="35" spans="1:20" x14ac:dyDescent="0.15">
      <c r="A35" s="1"/>
      <c r="B35" s="3"/>
      <c r="C35" s="69">
        <v>7</v>
      </c>
      <c r="D35" s="43"/>
      <c r="E35" s="57" t="s">
        <v>34</v>
      </c>
      <c r="F35" s="44"/>
      <c r="G35" s="44"/>
      <c r="H35" s="45">
        <v>0.2</v>
      </c>
      <c r="I35" s="43">
        <v>1</v>
      </c>
      <c r="J35" s="70"/>
      <c r="K35" s="71">
        <f>(G35-F35)-(A2_ablank_ave-A1_ablank_ave)</f>
        <v>0</v>
      </c>
      <c r="L35" s="72" t="str">
        <f>IF(OR(ISBLANK(F35),ISBLANK(G35),A1_ablank_ave=0,A2_ablank_ave=0),"",Change_absorbance)</f>
        <v/>
      </c>
      <c r="M35" s="73">
        <f>0.07778*K35*Dilution/Sample_volume</f>
        <v>0</v>
      </c>
      <c r="N35" s="72" t="str">
        <f>IF(OR(ISBLANK(F35),ISBLANK(G35),A1_ablank_ave=0,A2_ablank_ave=0),"",Concentration_gL)</f>
        <v/>
      </c>
      <c r="O35" s="70"/>
      <c r="P35" s="46"/>
      <c r="Q35" s="73" t="e">
        <f>Concentration_gL*100/Sample_con_gL</f>
        <v>#DIV/0!</v>
      </c>
      <c r="R35" s="74" t="str">
        <f t="shared" si="0"/>
        <v/>
      </c>
      <c r="S35" s="3"/>
      <c r="T35" s="48"/>
    </row>
    <row r="36" spans="1:20" x14ac:dyDescent="0.15">
      <c r="A36" s="1"/>
      <c r="B36" s="3"/>
      <c r="C36" s="75"/>
      <c r="D36" s="70"/>
      <c r="E36" s="76" t="s">
        <v>33</v>
      </c>
      <c r="F36" s="52"/>
      <c r="G36" s="52"/>
      <c r="H36" s="53">
        <v>0.2</v>
      </c>
      <c r="I36" s="54">
        <v>1</v>
      </c>
      <c r="J36" s="70"/>
      <c r="K36" s="78"/>
      <c r="L36" s="79"/>
      <c r="M36" s="80"/>
      <c r="N36" s="79"/>
      <c r="O36" s="70"/>
      <c r="P36" s="77"/>
      <c r="Q36" s="80"/>
      <c r="R36" s="81"/>
      <c r="S36" s="3"/>
      <c r="T36" s="48"/>
    </row>
    <row r="37" spans="1:20" x14ac:dyDescent="0.15">
      <c r="A37" s="1"/>
      <c r="B37" s="3"/>
      <c r="C37" s="82"/>
      <c r="D37" s="83"/>
      <c r="E37" s="84" t="s">
        <v>35</v>
      </c>
      <c r="F37" s="85"/>
      <c r="G37" s="85"/>
      <c r="H37" s="85"/>
      <c r="I37" s="85"/>
      <c r="J37" s="70"/>
      <c r="K37" s="86">
        <f>((G36-F36)-(A2_ublank_ave-A1_ublank_ave))-((G35-F35)-(A2_ablank_ave-A1_ablank_ave))</f>
        <v>0</v>
      </c>
      <c r="L37" s="87" t="str">
        <f>IF(OR(ISBLANK(F35),ISBLANK(G35),ISBLANK(F36),ISBLANK(G36),A1_ablank_ave=0,A2_ablank_ave=0,A1_ublank_ave=0,A2_ublank_ave=0),"",Change_absorbance)</f>
        <v/>
      </c>
      <c r="M37" s="88">
        <f>0.14778*K37*I36/H36</f>
        <v>0</v>
      </c>
      <c r="N37" s="87" t="str">
        <f>IF(OR(ISBLANK(F35),ISBLANK(G35),ISBLANK(F36),ISBLANK(G36),A1_ablank_ave=0,A2_ablank_ave=0,A1_ublank_ave=0,A2_ublank_ave=0),"",Concentration_gL)</f>
        <v/>
      </c>
      <c r="O37" s="70"/>
      <c r="P37" s="85"/>
      <c r="Q37" s="88" t="e">
        <f>Concentration_gL*100/P35</f>
        <v>#DIV/0!</v>
      </c>
      <c r="R37" s="89" t="str">
        <f t="shared" si="0"/>
        <v/>
      </c>
      <c r="S37" s="3"/>
      <c r="T37" s="48"/>
    </row>
    <row r="38" spans="1:20" x14ac:dyDescent="0.15">
      <c r="A38" s="1"/>
      <c r="B38" s="3"/>
      <c r="C38" s="3"/>
      <c r="D38" s="3"/>
      <c r="E38" s="3"/>
      <c r="F38" s="55"/>
      <c r="G38" s="55"/>
      <c r="H38" s="55"/>
      <c r="I38" s="55"/>
      <c r="J38" s="3"/>
      <c r="K38" s="3"/>
      <c r="L38" s="55"/>
      <c r="M38" s="55"/>
      <c r="N38" s="55"/>
      <c r="O38" s="3"/>
      <c r="P38" s="55"/>
      <c r="Q38" s="3"/>
      <c r="R38" s="55"/>
      <c r="S38" s="3"/>
      <c r="T38" s="48"/>
    </row>
    <row r="39" spans="1:20" x14ac:dyDescent="0.15">
      <c r="A39" s="1"/>
      <c r="B39" s="3"/>
      <c r="C39" s="3"/>
      <c r="D39" s="3"/>
      <c r="E39" s="3"/>
      <c r="F39" s="55"/>
      <c r="G39" s="55"/>
      <c r="H39" s="55"/>
      <c r="I39" s="55"/>
      <c r="J39" s="3"/>
      <c r="K39" s="3"/>
      <c r="L39" s="55"/>
      <c r="M39" s="55"/>
      <c r="N39" s="55"/>
      <c r="O39" s="3"/>
      <c r="P39" s="55"/>
      <c r="Q39" s="3"/>
      <c r="R39" s="55"/>
      <c r="S39" s="3"/>
      <c r="T39" s="48"/>
    </row>
    <row r="40" spans="1:20" ht="9.25" customHeight="1" x14ac:dyDescent="0.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8"/>
    </row>
    <row r="41" spans="1:20" ht="400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</sheetData>
  <sheetProtection password="8E71" sheet="1" objects="1" scenarios="1"/>
  <mergeCells count="1">
    <mergeCell ref="F4:H4"/>
  </mergeCells>
  <phoneticPr fontId="0" type="noConversion"/>
  <dataValidations count="1">
    <dataValidation allowBlank="1" showInputMessage="1" sqref="A1:XFD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/>
  <headerFooter alignWithMargins="0">
    <oddFooter>&amp;LPrinted on &amp;D, Page &amp;P of &amp;N</oddFooter>
  </headerFooter>
  <rowBreaks count="1" manualBreakCount="1">
    <brk id="22" min="1" max="18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2005-01-21T21:47:36Z</cp:lastPrinted>
  <dcterms:created xsi:type="dcterms:W3CDTF">2004-10-05T18:50:23Z</dcterms:created>
  <dcterms:modified xsi:type="dcterms:W3CDTF">2020-03-11T10:36:01Z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-1070355028</vt:i4>
  </property>
  <property fmtid="{D5CDD505-2E9C-101B-9397-08002B2CF9AE}" pid="3" name="_EmailSubject">
    <vt:lpwstr>LACTOSE/GALACTOSE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