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U:\MegaCalc - New header\K-FRUGL\"/>
    </mc:Choice>
  </mc:AlternateContent>
  <xr:revisionPtr revIDLastSave="0" documentId="13_ncr:48009_{6B4E6139-D0E3-4753-A440-375CB972C5FC}" xr6:coauthVersionLast="44" xr6:coauthVersionMax="44" xr10:uidLastSave="{00000000-0000-0000-0000-000000000000}"/>
  <workbookProtection workbookPassword="8E71" lockStructure="1"/>
  <bookViews>
    <workbookView xWindow="-120" yWindow="-120" windowWidth="29040" windowHeight="15840"/>
  </bookViews>
  <sheets>
    <sheet name="Instructions" sheetId="6" r:id="rId1"/>
    <sheet name="MegaCalc" sheetId="1" r:id="rId2"/>
  </sheets>
  <definedNames>
    <definedName name="A1_blank_1">MegaCalc!$E$8</definedName>
    <definedName name="A1_blank_2">MegaCalc!$E$9</definedName>
    <definedName name="A1_blank_ave">MegaCalc!$E$10</definedName>
    <definedName name="A1_sample">MegaCalc!$E$14:$E$93</definedName>
    <definedName name="A2_blank_1">MegaCalc!$F$8</definedName>
    <definedName name="A2_blank_2">MegaCalc!$F$9</definedName>
    <definedName name="A2_blank_ave">MegaCalc!$F$10</definedName>
    <definedName name="A2_sample">MegaCalc!$F$14:$F$93</definedName>
    <definedName name="A3_blank_1">MegaCalc!$G$8</definedName>
    <definedName name="A3_blank_2">MegaCalc!$G$9</definedName>
    <definedName name="A3_blank_ave">MegaCalc!$G$10</definedName>
    <definedName name="Change_absorbance">MegaCalc!$L$14:$L$93</definedName>
    <definedName name="Concentration_gg">MegaCalc!$R$14:$R$93</definedName>
    <definedName name="Concentration_gL">MegaCalc!$N$14:$N$93</definedName>
    <definedName name="Contact_us">Instructions!$C$47</definedName>
    <definedName name="Dilution">MegaCalc!$I$14:$I$93</definedName>
    <definedName name="Instructions">Instructions!$A$2</definedName>
    <definedName name="_xlnm.Print_Area" localSheetId="0">Instructions!$B$2:$O$46</definedName>
    <definedName name="_xlnm.Print_Area" localSheetId="1">MegaCalc!$B$2:$T$96</definedName>
    <definedName name="_xlnm.Print_Titles" localSheetId="1">MegaCalc!$12:$13</definedName>
    <definedName name="Sample_con_gL">MegaCalc!$Q$14:$Q$93</definedName>
    <definedName name="Sample_volume">MegaCalc!$H$14:$H$93</definedName>
    <definedName name="use_mega_calculator">MegaCalc!$A$1</definedName>
  </definedNames>
  <calcPr calcId="181029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 l="1"/>
  <c r="O54" i="1" s="1"/>
  <c r="F10" i="1"/>
  <c r="O55" i="1" s="1"/>
  <c r="L54" i="1"/>
  <c r="N54" i="1" s="1"/>
  <c r="R54" i="1" s="1"/>
  <c r="S54" i="1" s="1"/>
  <c r="M54" i="1"/>
  <c r="G10" i="1"/>
  <c r="L55" i="1" s="1"/>
  <c r="N55" i="1" s="1"/>
  <c r="R55" i="1"/>
  <c r="S55" i="1" s="1"/>
  <c r="L56" i="1"/>
  <c r="N56" i="1"/>
  <c r="R56" i="1" s="1"/>
  <c r="S56" i="1" s="1"/>
  <c r="M56" i="1"/>
  <c r="O57" i="1"/>
  <c r="L58" i="1"/>
  <c r="N58" i="1" s="1"/>
  <c r="R58" i="1" s="1"/>
  <c r="S58" i="1" s="1"/>
  <c r="M58" i="1"/>
  <c r="L60" i="1"/>
  <c r="N60" i="1"/>
  <c r="R60" i="1" s="1"/>
  <c r="S60" i="1" s="1"/>
  <c r="M60" i="1"/>
  <c r="O61" i="1"/>
  <c r="L62" i="1"/>
  <c r="N62" i="1" s="1"/>
  <c r="R62" i="1" s="1"/>
  <c r="S62" i="1" s="1"/>
  <c r="M62" i="1"/>
  <c r="L64" i="1"/>
  <c r="N64" i="1"/>
  <c r="R64" i="1" s="1"/>
  <c r="S64" i="1" s="1"/>
  <c r="M64" i="1"/>
  <c r="O65" i="1"/>
  <c r="L66" i="1"/>
  <c r="N66" i="1" s="1"/>
  <c r="M66" i="1"/>
  <c r="R66" i="1"/>
  <c r="S66" i="1" s="1"/>
  <c r="L68" i="1"/>
  <c r="N68" i="1"/>
  <c r="R68" i="1" s="1"/>
  <c r="S68" i="1" s="1"/>
  <c r="M68" i="1"/>
  <c r="O69" i="1"/>
  <c r="L70" i="1"/>
  <c r="N70" i="1" s="1"/>
  <c r="M70" i="1"/>
  <c r="R70" i="1"/>
  <c r="S70" i="1" s="1"/>
  <c r="L72" i="1"/>
  <c r="N72" i="1" s="1"/>
  <c r="R72" i="1" s="1"/>
  <c r="S72" i="1" s="1"/>
  <c r="M72" i="1"/>
  <c r="O73" i="1"/>
  <c r="L74" i="1"/>
  <c r="N74" i="1" s="1"/>
  <c r="R74" i="1" s="1"/>
  <c r="S74" i="1" s="1"/>
  <c r="M74" i="1"/>
  <c r="L76" i="1"/>
  <c r="N76" i="1"/>
  <c r="R76" i="1" s="1"/>
  <c r="S76" i="1" s="1"/>
  <c r="M76" i="1"/>
  <c r="O77" i="1"/>
  <c r="L78" i="1"/>
  <c r="N78" i="1" s="1"/>
  <c r="R78" i="1" s="1"/>
  <c r="S78" i="1" s="1"/>
  <c r="M78" i="1"/>
  <c r="L80" i="1"/>
  <c r="N80" i="1"/>
  <c r="R80" i="1" s="1"/>
  <c r="S80" i="1" s="1"/>
  <c r="M80" i="1"/>
  <c r="O80" i="1"/>
  <c r="M81" i="1"/>
  <c r="L82" i="1"/>
  <c r="N82" i="1"/>
  <c r="R82" i="1" s="1"/>
  <c r="S82" i="1" s="1"/>
  <c r="M82" i="1"/>
  <c r="O82" i="1"/>
  <c r="L83" i="1"/>
  <c r="N83" i="1"/>
  <c r="R83" i="1" s="1"/>
  <c r="S83" i="1" s="1"/>
  <c r="L84" i="1"/>
  <c r="N84" i="1"/>
  <c r="R84" i="1" s="1"/>
  <c r="S84" i="1" s="1"/>
  <c r="M84" i="1"/>
  <c r="L85" i="1"/>
  <c r="N85" i="1"/>
  <c r="R85" i="1" s="1"/>
  <c r="S85" i="1" s="1"/>
  <c r="L86" i="1"/>
  <c r="N86" i="1"/>
  <c r="R86" i="1" s="1"/>
  <c r="S86" i="1" s="1"/>
  <c r="M86" i="1"/>
  <c r="L87" i="1"/>
  <c r="N87" i="1"/>
  <c r="R87" i="1" s="1"/>
  <c r="S87" i="1" s="1"/>
  <c r="L88" i="1"/>
  <c r="N88" i="1"/>
  <c r="R88" i="1" s="1"/>
  <c r="S88" i="1" s="1"/>
  <c r="M88" i="1"/>
  <c r="O88" i="1"/>
  <c r="L89" i="1"/>
  <c r="N89" i="1" s="1"/>
  <c r="R89" i="1" s="1"/>
  <c r="S89" i="1" s="1"/>
  <c r="L90" i="1"/>
  <c r="N90" i="1" s="1"/>
  <c r="R90" i="1" s="1"/>
  <c r="S90" i="1" s="1"/>
  <c r="M90" i="1"/>
  <c r="O90" i="1"/>
  <c r="L91" i="1"/>
  <c r="N91" i="1"/>
  <c r="R91" i="1"/>
  <c r="S91" i="1" s="1"/>
  <c r="O91" i="1"/>
  <c r="L92" i="1"/>
  <c r="N92" i="1"/>
  <c r="M92" i="1"/>
  <c r="R92" i="1"/>
  <c r="S92" i="1" s="1"/>
  <c r="L93" i="1"/>
  <c r="N93" i="1"/>
  <c r="R93" i="1"/>
  <c r="S93" i="1" s="1"/>
  <c r="L14" i="1"/>
  <c r="N14" i="1"/>
  <c r="R14" i="1"/>
  <c r="S14" i="1" s="1"/>
  <c r="L15" i="1"/>
  <c r="L49" i="1"/>
  <c r="N49" i="1"/>
  <c r="R49" i="1" s="1"/>
  <c r="S49" i="1" s="1"/>
  <c r="N15" i="1"/>
  <c r="L16" i="1"/>
  <c r="N16" i="1" s="1"/>
  <c r="L18" i="1"/>
  <c r="N18" i="1"/>
  <c r="L19" i="1"/>
  <c r="N19" i="1" s="1"/>
  <c r="R19" i="1" s="1"/>
  <c r="S19" i="1" s="1"/>
  <c r="L20" i="1"/>
  <c r="N20" i="1" s="1"/>
  <c r="R20" i="1" s="1"/>
  <c r="S20" i="1" s="1"/>
  <c r="L21" i="1"/>
  <c r="N21" i="1" s="1"/>
  <c r="R21" i="1" s="1"/>
  <c r="S21" i="1" s="1"/>
  <c r="L22" i="1"/>
  <c r="N22" i="1"/>
  <c r="R22" i="1" s="1"/>
  <c r="O22" i="6" s="1"/>
  <c r="L23" i="1"/>
  <c r="N23" i="1" s="1"/>
  <c r="R23" i="1"/>
  <c r="L24" i="1"/>
  <c r="N24" i="1"/>
  <c r="L26" i="1"/>
  <c r="N26" i="1"/>
  <c r="R26" i="1" s="1"/>
  <c r="S26" i="1" s="1"/>
  <c r="L29" i="1"/>
  <c r="N29" i="1" s="1"/>
  <c r="R29" i="1" s="1"/>
  <c r="S29" i="1" s="1"/>
  <c r="L30" i="1"/>
  <c r="N30" i="1"/>
  <c r="R30" i="1" s="1"/>
  <c r="S30" i="1" s="1"/>
  <c r="L33" i="1"/>
  <c r="N33" i="1"/>
  <c r="L37" i="1"/>
  <c r="N37" i="1"/>
  <c r="R37" i="1" s="1"/>
  <c r="S37" i="1"/>
  <c r="L38" i="1"/>
  <c r="N38" i="1"/>
  <c r="R38" i="1" s="1"/>
  <c r="S38" i="1" s="1"/>
  <c r="L41" i="1"/>
  <c r="N41" i="1"/>
  <c r="L46" i="1"/>
  <c r="N46" i="1" s="1"/>
  <c r="R46" i="1" s="1"/>
  <c r="S46" i="1" s="1"/>
  <c r="L47" i="1"/>
  <c r="N47" i="1"/>
  <c r="L52" i="1"/>
  <c r="N52" i="1" s="1"/>
  <c r="R52" i="1" s="1"/>
  <c r="S52" i="1" s="1"/>
  <c r="L53" i="1"/>
  <c r="N53" i="1"/>
  <c r="R53" i="1" s="1"/>
  <c r="S53" i="1" s="1"/>
  <c r="M15" i="1"/>
  <c r="M14" i="1"/>
  <c r="O34" i="1"/>
  <c r="M35" i="1"/>
  <c r="O35" i="1"/>
  <c r="O36" i="1"/>
  <c r="O37" i="1"/>
  <c r="M38" i="1"/>
  <c r="O38" i="1"/>
  <c r="M39" i="1"/>
  <c r="O39" i="1"/>
  <c r="O40" i="1"/>
  <c r="O41" i="1"/>
  <c r="R41" i="1"/>
  <c r="S41" i="1" s="1"/>
  <c r="O42" i="1"/>
  <c r="M43" i="1"/>
  <c r="O43" i="1"/>
  <c r="O44" i="1"/>
  <c r="O45" i="1"/>
  <c r="M46" i="1"/>
  <c r="O46" i="1"/>
  <c r="O47" i="1"/>
  <c r="R47" i="1"/>
  <c r="S47" i="1" s="1"/>
  <c r="O48" i="1"/>
  <c r="M49" i="1"/>
  <c r="O49" i="1"/>
  <c r="M50" i="1"/>
  <c r="O50" i="1"/>
  <c r="O51" i="1"/>
  <c r="M52" i="1"/>
  <c r="O52" i="1"/>
  <c r="M53" i="1"/>
  <c r="O53" i="1"/>
  <c r="L22" i="6"/>
  <c r="L23" i="6"/>
  <c r="L24" i="6"/>
  <c r="L25" i="6"/>
  <c r="M22" i="6"/>
  <c r="M23" i="6"/>
  <c r="M24" i="6"/>
  <c r="M25" i="6"/>
  <c r="R24" i="1"/>
  <c r="O24" i="6" s="1"/>
  <c r="R16" i="1"/>
  <c r="S16" i="1" s="1"/>
  <c r="R18" i="1"/>
  <c r="S18" i="1" s="1"/>
  <c r="S22" i="1"/>
  <c r="R33" i="1"/>
  <c r="S33" i="1"/>
  <c r="M16" i="1"/>
  <c r="O16" i="1"/>
  <c r="M17" i="1"/>
  <c r="O17" i="1"/>
  <c r="M18" i="1"/>
  <c r="O18" i="1"/>
  <c r="M19" i="1"/>
  <c r="O19" i="1"/>
  <c r="M20" i="1"/>
  <c r="O20" i="1"/>
  <c r="M21" i="1"/>
  <c r="O21" i="1"/>
  <c r="M22" i="1"/>
  <c r="O22" i="1"/>
  <c r="M23" i="1"/>
  <c r="O23" i="1"/>
  <c r="M24" i="1"/>
  <c r="O24" i="1"/>
  <c r="M25" i="1"/>
  <c r="O25" i="1"/>
  <c r="M26" i="1"/>
  <c r="O26" i="1"/>
  <c r="M27" i="1"/>
  <c r="O27" i="1"/>
  <c r="M28" i="1"/>
  <c r="O28" i="1"/>
  <c r="M29" i="1"/>
  <c r="O29" i="1"/>
  <c r="M30" i="1"/>
  <c r="O30" i="1"/>
  <c r="M31" i="1"/>
  <c r="O31" i="1"/>
  <c r="M32" i="1"/>
  <c r="O32" i="1"/>
  <c r="M33" i="1"/>
  <c r="O33" i="1"/>
  <c r="R15" i="1"/>
  <c r="S15" i="1" s="1"/>
  <c r="O15" i="1"/>
  <c r="O14" i="1"/>
  <c r="S23" i="1"/>
  <c r="O23" i="6"/>
  <c r="M79" i="1"/>
  <c r="O78" i="1"/>
  <c r="M77" i="1"/>
  <c r="O76" i="1"/>
  <c r="M75" i="1"/>
  <c r="O74" i="1"/>
  <c r="M73" i="1"/>
  <c r="O72" i="1"/>
  <c r="M71" i="1"/>
  <c r="O70" i="1"/>
  <c r="M69" i="1"/>
  <c r="O68" i="1"/>
  <c r="M67" i="1"/>
  <c r="O66" i="1"/>
  <c r="M65" i="1"/>
  <c r="O64" i="1"/>
  <c r="M63" i="1"/>
  <c r="O62" i="1"/>
  <c r="M61" i="1"/>
  <c r="O60" i="1"/>
  <c r="M59" i="1"/>
  <c r="O58" i="1"/>
  <c r="M57" i="1"/>
  <c r="O56" i="1"/>
  <c r="M55" i="1"/>
  <c r="L81" i="1"/>
  <c r="N81" i="1" s="1"/>
  <c r="R81" i="1" s="1"/>
  <c r="S81" i="1" s="1"/>
  <c r="L79" i="1"/>
  <c r="N79" i="1" s="1"/>
  <c r="R79" i="1" s="1"/>
  <c r="S79" i="1" s="1"/>
  <c r="L77" i="1"/>
  <c r="N77" i="1" s="1"/>
  <c r="R77" i="1" s="1"/>
  <c r="S77" i="1" s="1"/>
  <c r="L75" i="1"/>
  <c r="N75" i="1" s="1"/>
  <c r="R75" i="1" s="1"/>
  <c r="S75" i="1" s="1"/>
  <c r="L73" i="1"/>
  <c r="N73" i="1" s="1"/>
  <c r="R73" i="1" s="1"/>
  <c r="S73" i="1" s="1"/>
  <c r="L71" i="1"/>
  <c r="N71" i="1" s="1"/>
  <c r="R71" i="1" s="1"/>
  <c r="S71" i="1" s="1"/>
  <c r="L69" i="1"/>
  <c r="N69" i="1" s="1"/>
  <c r="R69" i="1" s="1"/>
  <c r="S69" i="1" s="1"/>
  <c r="L67" i="1"/>
  <c r="N67" i="1" s="1"/>
  <c r="R67" i="1" s="1"/>
  <c r="S67" i="1" s="1"/>
  <c r="L65" i="1"/>
  <c r="N65" i="1" s="1"/>
  <c r="R65" i="1" s="1"/>
  <c r="S65" i="1" s="1"/>
  <c r="L63" i="1"/>
  <c r="N63" i="1" s="1"/>
  <c r="R63" i="1" s="1"/>
  <c r="S63" i="1" s="1"/>
  <c r="L61" i="1"/>
  <c r="N61" i="1" s="1"/>
  <c r="R61" i="1" s="1"/>
  <c r="S61" i="1" s="1"/>
  <c r="L59" i="1"/>
  <c r="N59" i="1" s="1"/>
  <c r="R59" i="1" s="1"/>
  <c r="S59" i="1" s="1"/>
  <c r="L57" i="1"/>
  <c r="N57" i="1" s="1"/>
  <c r="R57" i="1" s="1"/>
  <c r="S57" i="1" s="1"/>
  <c r="S24" i="1" l="1"/>
  <c r="M51" i="1"/>
  <c r="M48" i="1"/>
  <c r="M47" i="1"/>
  <c r="M45" i="1"/>
  <c r="M44" i="1"/>
  <c r="M42" i="1"/>
  <c r="M41" i="1"/>
  <c r="M40" i="1"/>
  <c r="M37" i="1"/>
  <c r="M36" i="1"/>
  <c r="M34" i="1"/>
  <c r="L51" i="1"/>
  <c r="N51" i="1" s="1"/>
  <c r="R51" i="1" s="1"/>
  <c r="S51" i="1" s="1"/>
  <c r="L50" i="1"/>
  <c r="N50" i="1" s="1"/>
  <c r="R50" i="1" s="1"/>
  <c r="S50" i="1" s="1"/>
  <c r="L48" i="1"/>
  <c r="N48" i="1" s="1"/>
  <c r="R48" i="1" s="1"/>
  <c r="S48" i="1" s="1"/>
  <c r="L44" i="1"/>
  <c r="N44" i="1" s="1"/>
  <c r="R44" i="1" s="1"/>
  <c r="S44" i="1" s="1"/>
  <c r="L43" i="1"/>
  <c r="N43" i="1" s="1"/>
  <c r="R43" i="1" s="1"/>
  <c r="S43" i="1" s="1"/>
  <c r="L42" i="1"/>
  <c r="N42" i="1" s="1"/>
  <c r="R42" i="1" s="1"/>
  <c r="S42" i="1" s="1"/>
  <c r="L40" i="1"/>
  <c r="N40" i="1" s="1"/>
  <c r="R40" i="1" s="1"/>
  <c r="S40" i="1" s="1"/>
  <c r="L39" i="1"/>
  <c r="N39" i="1" s="1"/>
  <c r="R39" i="1" s="1"/>
  <c r="S39" i="1" s="1"/>
  <c r="L36" i="1"/>
  <c r="N36" i="1" s="1"/>
  <c r="R36" i="1" s="1"/>
  <c r="S36" i="1" s="1"/>
  <c r="L35" i="1"/>
  <c r="N35" i="1" s="1"/>
  <c r="R35" i="1" s="1"/>
  <c r="S35" i="1" s="1"/>
  <c r="L34" i="1"/>
  <c r="N34" i="1" s="1"/>
  <c r="R34" i="1" s="1"/>
  <c r="S34" i="1" s="1"/>
  <c r="L32" i="1"/>
  <c r="N32" i="1" s="1"/>
  <c r="R32" i="1" s="1"/>
  <c r="S32" i="1" s="1"/>
  <c r="L31" i="1"/>
  <c r="N31" i="1" s="1"/>
  <c r="R31" i="1" s="1"/>
  <c r="S31" i="1" s="1"/>
  <c r="L28" i="1"/>
  <c r="N28" i="1" s="1"/>
  <c r="R28" i="1" s="1"/>
  <c r="S28" i="1" s="1"/>
  <c r="L27" i="1"/>
  <c r="N27" i="1" s="1"/>
  <c r="R27" i="1" s="1"/>
  <c r="S27" i="1" s="1"/>
  <c r="L25" i="1"/>
  <c r="N25" i="1" s="1"/>
  <c r="R25" i="1" s="1"/>
  <c r="L17" i="1"/>
  <c r="N17" i="1" s="1"/>
  <c r="R17" i="1" s="1"/>
  <c r="S17" i="1" s="1"/>
  <c r="L45" i="1"/>
  <c r="N45" i="1" s="1"/>
  <c r="R45" i="1" s="1"/>
  <c r="S45" i="1" s="1"/>
  <c r="O93" i="1"/>
  <c r="M93" i="1"/>
  <c r="O92" i="1"/>
  <c r="M91" i="1"/>
  <c r="O89" i="1"/>
  <c r="M89" i="1"/>
  <c r="O87" i="1"/>
  <c r="M87" i="1"/>
  <c r="O86" i="1"/>
  <c r="O85" i="1"/>
  <c r="M85" i="1"/>
  <c r="O84" i="1"/>
  <c r="O83" i="1"/>
  <c r="M83" i="1"/>
  <c r="O81" i="1"/>
  <c r="O79" i="1"/>
  <c r="O75" i="1"/>
  <c r="O71" i="1"/>
  <c r="O67" i="1"/>
  <c r="O63" i="1"/>
  <c r="O59" i="1"/>
  <c r="S25" i="1" l="1"/>
  <c r="O25" i="6"/>
</calcChain>
</file>

<file path=xl/comments1.xml><?xml version="1.0" encoding="utf-8"?>
<comments xmlns="http://schemas.openxmlformats.org/spreadsheetml/2006/main">
  <authors>
    <author>User</author>
  </authors>
  <commentList>
    <comment ref="M21" authorId="0" shapeId="0">
      <text>
        <r>
          <rPr>
            <b/>
            <sz val="8"/>
            <color indexed="81"/>
            <rFont val="Tahoma"/>
            <family val="2"/>
          </rPr>
          <t>Concentration: grams of D-Glucose and D-Fructose per litre of sample</t>
        </r>
      </text>
    </comment>
    <comment ref="N21" authorId="0" shapeId="0">
      <text>
        <r>
          <rPr>
            <b/>
            <sz val="8"/>
            <color indexed="81"/>
            <rFont val="Tahoma"/>
            <family val="2"/>
          </rPr>
          <t>Concentration: grams of sample per litre of sample solution</t>
        </r>
      </text>
    </comment>
    <comment ref="O21" authorId="0" shapeId="0">
      <text>
        <r>
          <rPr>
            <b/>
            <sz val="8"/>
            <color indexed="81"/>
            <rFont val="Tahoma"/>
            <family val="2"/>
          </rPr>
          <t>Concentration: grams of D-Glucose and D-Fructose per 100 grams of sample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O13" authorId="0" shapeId="0">
      <text>
        <r>
          <rPr>
            <b/>
            <sz val="8"/>
            <color indexed="81"/>
            <rFont val="Tahoma"/>
            <family val="2"/>
          </rPr>
          <t>Concentration: grams of D-Glucose and D-Fructose per litre of sample</t>
        </r>
      </text>
    </comment>
    <comment ref="Q13" authorId="0" shapeId="0">
      <text>
        <r>
          <rPr>
            <b/>
            <sz val="8"/>
            <color indexed="81"/>
            <rFont val="Tahoma"/>
            <family val="2"/>
          </rPr>
          <t>Concentration: grams of sample per litre of sample solution</t>
        </r>
      </text>
    </comment>
    <comment ref="S13" authorId="0" shapeId="0">
      <text>
        <r>
          <rPr>
            <b/>
            <sz val="8"/>
            <color indexed="81"/>
            <rFont val="Tahoma"/>
            <family val="2"/>
          </rPr>
          <t>Concentration: grams of D-Glucose and D-Fructose per 100 grams of sample</t>
        </r>
      </text>
    </comment>
  </commentList>
</comments>
</file>

<file path=xl/sharedStrings.xml><?xml version="1.0" encoding="utf-8"?>
<sst xmlns="http://schemas.openxmlformats.org/spreadsheetml/2006/main" count="141" uniqueCount="39">
  <si>
    <t>Sample identifier</t>
  </si>
  <si>
    <t>Results</t>
  </si>
  <si>
    <t>Sample
(g/L)</t>
  </si>
  <si>
    <t>If you have specific questions, please contact us directly:</t>
  </si>
  <si>
    <t>General Information:</t>
  </si>
  <si>
    <t>info@megazyme.com</t>
  </si>
  <si>
    <t>Contact Us</t>
  </si>
  <si>
    <t xml:space="preserve">Further Support </t>
  </si>
  <si>
    <t>To obtain further information about the specific test, or indeed any of the Megazyme products, please consult our web site.</t>
  </si>
  <si>
    <t>www.megazyme.com</t>
  </si>
  <si>
    <t>Technical Support:</t>
  </si>
  <si>
    <t>Customer Support and Sales Information:</t>
  </si>
  <si>
    <r>
      <t>A</t>
    </r>
    <r>
      <rPr>
        <vertAlign val="subscript"/>
        <sz val="12"/>
        <rFont val="Gill Sans MT"/>
        <family val="2"/>
      </rPr>
      <t>1</t>
    </r>
  </si>
  <si>
    <r>
      <t>A</t>
    </r>
    <r>
      <rPr>
        <vertAlign val="subscript"/>
        <sz val="12"/>
        <rFont val="Gill Sans MT"/>
        <family val="2"/>
      </rPr>
      <t>2</t>
    </r>
  </si>
  <si>
    <t>Sample details</t>
  </si>
  <si>
    <t>Blank absorbance values</t>
  </si>
  <si>
    <t>Sample absorbance values</t>
  </si>
  <si>
    <t>Sample volume 
(mL)</t>
  </si>
  <si>
    <t>Dilution 
(-fold)</t>
  </si>
  <si>
    <r>
      <t>Welcome to Megazyme</t>
    </r>
    <r>
      <rPr>
        <sz val="12"/>
        <rFont val="Gill Sans MT"/>
        <family val="2"/>
      </rPr>
      <t xml:space="preserve"> </t>
    </r>
  </si>
  <si>
    <r>
      <t xml:space="preserve">To further support you, our valued customer, we have developed the Megazyme </t>
    </r>
    <r>
      <rPr>
        <b/>
        <sz val="11"/>
        <color indexed="17"/>
        <rFont val="Times New Roman"/>
        <family val="1"/>
      </rPr>
      <t>Mega-Calc</t>
    </r>
    <r>
      <rPr>
        <vertAlign val="superscript"/>
        <sz val="11"/>
        <rFont val="Gill Sans MT"/>
        <family val="2"/>
      </rPr>
      <t>TM</t>
    </r>
    <r>
      <rPr>
        <sz val="11"/>
        <rFont val="Gill Sans MT"/>
        <family val="2"/>
      </rPr>
      <t xml:space="preserve"> to assist you in calculating the concentration of analyte (as g/L or g/100 g) from raw absorbance data. Over the coming months, such calculators will be developed for each of the Megazyme test kits.</t>
    </r>
  </si>
  <si>
    <r>
      <t>Instructions for Use of Mega-Calc</t>
    </r>
    <r>
      <rPr>
        <vertAlign val="superscript"/>
        <sz val="12"/>
        <rFont val="Gill Sans MT"/>
        <family val="2"/>
      </rPr>
      <t>TM</t>
    </r>
  </si>
  <si>
    <t xml:space="preserve"> </t>
  </si>
  <si>
    <t>Change in absorbance</t>
  </si>
  <si>
    <r>
      <t>Concentration (g</t>
    </r>
    <r>
      <rPr>
        <vertAlign val="subscript"/>
        <sz val="9"/>
        <rFont val="Gill Sans MT"/>
        <family val="2"/>
      </rPr>
      <t>analyte</t>
    </r>
    <r>
      <rPr>
        <sz val="9"/>
        <rFont val="Gill Sans MT"/>
        <family val="2"/>
      </rPr>
      <t>/L</t>
    </r>
    <r>
      <rPr>
        <vertAlign val="subscript"/>
        <sz val="9"/>
        <rFont val="Gill Sans MT"/>
        <family val="2"/>
      </rPr>
      <t>sample</t>
    </r>
    <r>
      <rPr>
        <sz val="9"/>
        <rFont val="Gill Sans MT"/>
        <family val="2"/>
      </rPr>
      <t>)</t>
    </r>
  </si>
  <si>
    <r>
      <t>Concentration (g</t>
    </r>
    <r>
      <rPr>
        <b/>
        <vertAlign val="subscript"/>
        <sz val="10"/>
        <rFont val="Gill Sans MT"/>
        <family val="2"/>
      </rPr>
      <t>analyte</t>
    </r>
    <r>
      <rPr>
        <b/>
        <sz val="10"/>
        <rFont val="Gill Sans MT"/>
        <family val="2"/>
      </rPr>
      <t xml:space="preserve">/ </t>
    </r>
    <r>
      <rPr>
        <sz val="9"/>
        <rFont val="Gill Sans MT"/>
        <family val="2"/>
      </rPr>
      <t>100g</t>
    </r>
    <r>
      <rPr>
        <b/>
        <vertAlign val="subscript"/>
        <sz val="10"/>
        <rFont val="Gill Sans MT"/>
        <family val="2"/>
      </rPr>
      <t>sample</t>
    </r>
    <r>
      <rPr>
        <b/>
        <sz val="10"/>
        <rFont val="Gill Sans MT"/>
        <family val="2"/>
      </rPr>
      <t>)</t>
    </r>
  </si>
  <si>
    <t>is</t>
  </si>
  <si>
    <r>
      <t>A</t>
    </r>
    <r>
      <rPr>
        <vertAlign val="subscript"/>
        <sz val="12"/>
        <rFont val="Gill Sans MT"/>
        <family val="2"/>
      </rPr>
      <t>3</t>
    </r>
  </si>
  <si>
    <t>Analyte</t>
  </si>
  <si>
    <t>D-Glucose</t>
  </si>
  <si>
    <t>D-Fructose</t>
  </si>
  <si>
    <t xml:space="preserve">   Abs Analyte</t>
  </si>
  <si>
    <t>Analyte
(g/L)</t>
  </si>
  <si>
    <t>Analyte (g/100g)</t>
  </si>
  <si>
    <r>
      <t xml:space="preserve">On the </t>
    </r>
    <r>
      <rPr>
        <b/>
        <sz val="11"/>
        <color indexed="17"/>
        <rFont val="Times New Roman"/>
        <family val="1"/>
      </rPr>
      <t>Mega-Calc</t>
    </r>
    <r>
      <rPr>
        <vertAlign val="superscript"/>
        <sz val="11"/>
        <rFont val="Gill Sans MT"/>
        <family val="2"/>
      </rPr>
      <t>TM</t>
    </r>
    <r>
      <rPr>
        <sz val="11"/>
        <rFont val="Gill Sans MT"/>
        <family val="2"/>
      </rPr>
      <t xml:space="preserve"> page, fill in the orange boxes and it will provide automatic results in the white boxes.</t>
    </r>
  </si>
  <si>
    <t>To zoom up or down, ensure the Standard tool bar is showing (View &gt; Toolbars) &amp; select a value from the Zoom drop-down list.</t>
  </si>
  <si>
    <t>Megazyme Knowledge Base</t>
  </si>
  <si>
    <t>Customer Support</t>
  </si>
  <si>
    <t>K-FRUGL 09/19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</si>
</sst>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4" formatCode="0.0000"/>
    <numFmt numFmtId="188" formatCode="0.000"/>
  </numFmts>
  <fonts count="20" x14ac:knownFonts="1">
    <font>
      <sz val="10"/>
      <name val="Arial"/>
    </font>
    <font>
      <sz val="10"/>
      <name val="Gill Sans MT"/>
      <family val="2"/>
    </font>
    <font>
      <b/>
      <sz val="10"/>
      <name val="Gill Sans MT"/>
      <family val="2"/>
    </font>
    <font>
      <b/>
      <vertAlign val="subscript"/>
      <sz val="10"/>
      <name val="Gill Sans MT"/>
      <family val="2"/>
    </font>
    <font>
      <b/>
      <sz val="8"/>
      <color indexed="81"/>
      <name val="Tahoma"/>
      <family val="2"/>
    </font>
    <font>
      <u/>
      <sz val="10"/>
      <color indexed="12"/>
      <name val="Arial"/>
      <family val="2"/>
    </font>
    <font>
      <b/>
      <sz val="20"/>
      <color indexed="17"/>
      <name val="Times New Roman"/>
      <family val="1"/>
    </font>
    <font>
      <b/>
      <sz val="11"/>
      <color indexed="17"/>
      <name val="Times New Roman"/>
      <family val="1"/>
    </font>
    <font>
      <b/>
      <sz val="14"/>
      <name val="Gill Sans MT"/>
      <family val="2"/>
    </font>
    <font>
      <sz val="9"/>
      <name val="Gill Sans MT"/>
      <family val="2"/>
    </font>
    <font>
      <sz val="11"/>
      <name val="Gill Sans MT"/>
      <family val="2"/>
    </font>
    <font>
      <vertAlign val="superscript"/>
      <sz val="11"/>
      <name val="Gill Sans MT"/>
      <family val="2"/>
    </font>
    <font>
      <sz val="11"/>
      <name val="Arial"/>
      <family val="2"/>
    </font>
    <font>
      <b/>
      <sz val="12"/>
      <name val="Gill Sans MT"/>
      <family val="2"/>
    </font>
    <font>
      <vertAlign val="subscript"/>
      <sz val="12"/>
      <name val="Gill Sans MT"/>
      <family val="2"/>
    </font>
    <font>
      <sz val="12"/>
      <name val="Gill Sans MT"/>
      <family val="2"/>
    </font>
    <font>
      <b/>
      <sz val="11"/>
      <name val="Gill Sans MT"/>
      <family val="2"/>
    </font>
    <font>
      <u/>
      <sz val="11"/>
      <color indexed="12"/>
      <name val="Arial"/>
      <family val="2"/>
    </font>
    <font>
      <vertAlign val="superscript"/>
      <sz val="12"/>
      <name val="Gill Sans MT"/>
      <family val="2"/>
    </font>
    <font>
      <vertAlign val="subscript"/>
      <sz val="9"/>
      <name val="Gill Sans MT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97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2" borderId="0" xfId="0" applyFont="1" applyFill="1"/>
    <xf numFmtId="0" fontId="1" fillId="2" borderId="0" xfId="0" applyFont="1" applyFill="1" applyBorder="1"/>
    <xf numFmtId="0" fontId="2" fillId="2" borderId="0" xfId="0" applyFont="1" applyFill="1" applyBorder="1"/>
    <xf numFmtId="0" fontId="1" fillId="2" borderId="1" xfId="0" applyFont="1" applyFill="1" applyBorder="1"/>
    <xf numFmtId="0" fontId="1" fillId="3" borderId="0" xfId="0" applyFont="1" applyFill="1"/>
    <xf numFmtId="0" fontId="1" fillId="3" borderId="0" xfId="0" applyFont="1" applyFill="1" applyBorder="1"/>
    <xf numFmtId="0" fontId="1" fillId="2" borderId="0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1" fillId="3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/>
    </xf>
    <xf numFmtId="184" fontId="1" fillId="4" borderId="2" xfId="0" applyNumberFormat="1" applyFont="1" applyFill="1" applyBorder="1" applyProtection="1">
      <protection locked="0"/>
    </xf>
    <xf numFmtId="0" fontId="1" fillId="3" borderId="0" xfId="0" applyFont="1" applyFill="1" applyBorder="1" applyProtection="1"/>
    <xf numFmtId="0" fontId="1" fillId="0" borderId="0" xfId="0" applyFont="1" applyProtection="1"/>
    <xf numFmtId="0" fontId="1" fillId="2" borderId="0" xfId="0" applyFont="1" applyFill="1" applyBorder="1" applyProtection="1"/>
    <xf numFmtId="0" fontId="6" fillId="2" borderId="0" xfId="0" applyFont="1" applyFill="1" applyBorder="1" applyAlignment="1" applyProtection="1">
      <alignment horizontal="left" vertical="top"/>
    </xf>
    <xf numFmtId="0" fontId="1" fillId="2" borderId="0" xfId="0" applyFont="1" applyFill="1" applyProtection="1"/>
    <xf numFmtId="0" fontId="2" fillId="2" borderId="2" xfId="0" applyFont="1" applyFill="1" applyBorder="1" applyAlignment="1" applyProtection="1">
      <alignment horizontal="center" vertical="top" wrapText="1"/>
    </xf>
    <xf numFmtId="0" fontId="1" fillId="3" borderId="0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left"/>
    </xf>
    <xf numFmtId="0" fontId="1" fillId="2" borderId="0" xfId="0" applyFont="1" applyFill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1" fillId="0" borderId="0" xfId="0" applyFont="1" applyFill="1" applyBorder="1" applyProtection="1"/>
    <xf numFmtId="184" fontId="1" fillId="2" borderId="0" xfId="0" applyNumberFormat="1" applyFont="1" applyFill="1" applyBorder="1"/>
    <xf numFmtId="0" fontId="2" fillId="2" borderId="0" xfId="0" quotePrefix="1" applyFont="1" applyFill="1" applyBorder="1" applyAlignment="1" applyProtection="1">
      <alignment horizontal="center" vertical="top" wrapText="1"/>
    </xf>
    <xf numFmtId="0" fontId="1" fillId="0" borderId="0" xfId="0" applyFont="1" applyBorder="1" applyProtection="1"/>
    <xf numFmtId="184" fontId="1" fillId="2" borderId="0" xfId="0" applyNumberFormat="1" applyFont="1" applyFill="1" applyBorder="1" applyAlignment="1" applyProtection="1">
      <alignment horizontal="left"/>
    </xf>
    <xf numFmtId="184" fontId="1" fillId="2" borderId="0" xfId="0" applyNumberFormat="1" applyFont="1" applyFill="1" applyBorder="1" applyAlignment="1" applyProtection="1">
      <alignment horizontal="right"/>
    </xf>
    <xf numFmtId="0" fontId="1" fillId="3" borderId="0" xfId="0" applyFont="1" applyFill="1" applyBorder="1" applyAlignment="1" applyProtection="1"/>
    <xf numFmtId="0" fontId="1" fillId="0" borderId="0" xfId="0" applyFont="1" applyBorder="1" applyAlignment="1" applyProtection="1"/>
    <xf numFmtId="0" fontId="1" fillId="0" borderId="0" xfId="0" applyFont="1" applyAlignment="1" applyProtection="1"/>
    <xf numFmtId="0" fontId="1" fillId="2" borderId="0" xfId="0" applyFont="1" applyFill="1" applyBorder="1" applyAlignment="1" applyProtection="1">
      <alignment wrapText="1"/>
    </xf>
    <xf numFmtId="0" fontId="1" fillId="2" borderId="0" xfId="0" applyFont="1" applyFill="1" applyAlignment="1" applyProtection="1">
      <alignment wrapText="1"/>
    </xf>
    <xf numFmtId="0" fontId="8" fillId="2" borderId="0" xfId="0" applyFont="1" applyFill="1" applyBorder="1" applyAlignment="1" applyProtection="1">
      <alignment horizontal="left" vertical="top"/>
    </xf>
    <xf numFmtId="16" fontId="1" fillId="2" borderId="0" xfId="0" applyNumberFormat="1" applyFont="1" applyFill="1" applyBorder="1"/>
    <xf numFmtId="0" fontId="1" fillId="2" borderId="0" xfId="0" applyFont="1" applyFill="1" applyBorder="1" applyProtection="1">
      <protection locked="0"/>
    </xf>
    <xf numFmtId="184" fontId="1" fillId="2" borderId="0" xfId="0" applyNumberFormat="1" applyFont="1" applyFill="1" applyBorder="1" applyProtection="1">
      <protection locked="0"/>
    </xf>
    <xf numFmtId="0" fontId="13" fillId="2" borderId="2" xfId="0" applyFont="1" applyFill="1" applyBorder="1" applyAlignment="1">
      <alignment horizontal="center" vertical="top" wrapText="1"/>
    </xf>
    <xf numFmtId="0" fontId="1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84" fontId="10" fillId="2" borderId="0" xfId="0" applyNumberFormat="1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0" fillId="2" borderId="0" xfId="0" applyFont="1" applyFill="1" applyBorder="1" applyAlignment="1" applyProtection="1">
      <alignment wrapText="1"/>
    </xf>
    <xf numFmtId="0" fontId="10" fillId="2" borderId="0" xfId="0" applyFont="1" applyFill="1" applyAlignment="1" applyProtection="1">
      <alignment wrapText="1"/>
    </xf>
    <xf numFmtId="0" fontId="10" fillId="2" borderId="0" xfId="0" applyFont="1" applyFill="1" applyAlignment="1" applyProtection="1"/>
    <xf numFmtId="0" fontId="16" fillId="0" borderId="0" xfId="0" applyFont="1" applyAlignment="1" applyProtection="1"/>
    <xf numFmtId="0" fontId="10" fillId="2" borderId="0" xfId="0" applyFont="1" applyFill="1" applyProtection="1"/>
    <xf numFmtId="0" fontId="10" fillId="2" borderId="0" xfId="0" applyFont="1" applyFill="1" applyBorder="1" applyAlignment="1" applyProtection="1"/>
    <xf numFmtId="184" fontId="2" fillId="2" borderId="0" xfId="0" applyNumberFormat="1" applyFont="1" applyFill="1" applyBorder="1" applyAlignment="1" applyProtection="1">
      <alignment horizontal="left"/>
    </xf>
    <xf numFmtId="0" fontId="5" fillId="2" borderId="0" xfId="1" applyFill="1" applyAlignment="1" applyProtection="1">
      <alignment horizontal="right" vertical="top" wrapText="1"/>
    </xf>
    <xf numFmtId="0" fontId="13" fillId="2" borderId="0" xfId="0" applyFont="1" applyFill="1" applyProtection="1"/>
    <xf numFmtId="184" fontId="1" fillId="4" borderId="3" xfId="0" applyNumberFormat="1" applyFont="1" applyFill="1" applyBorder="1" applyProtection="1"/>
    <xf numFmtId="184" fontId="1" fillId="4" borderId="4" xfId="0" applyNumberFormat="1" applyFont="1" applyFill="1" applyBorder="1" applyProtection="1"/>
    <xf numFmtId="184" fontId="1" fillId="4" borderId="5" xfId="0" applyNumberFormat="1" applyFont="1" applyFill="1" applyBorder="1" applyProtection="1"/>
    <xf numFmtId="0" fontId="2" fillId="2" borderId="0" xfId="0" applyFont="1" applyFill="1" applyBorder="1" applyProtection="1"/>
    <xf numFmtId="16" fontId="1" fillId="2" borderId="0" xfId="0" applyNumberFormat="1" applyFont="1" applyFill="1" applyBorder="1" applyProtection="1"/>
    <xf numFmtId="0" fontId="2" fillId="2" borderId="0" xfId="0" applyFont="1" applyFill="1" applyBorder="1" applyAlignment="1" applyProtection="1">
      <alignment horizontal="center" vertical="top" wrapText="1"/>
    </xf>
    <xf numFmtId="0" fontId="13" fillId="2" borderId="0" xfId="0" applyFont="1" applyFill="1" applyBorder="1" applyAlignment="1" applyProtection="1">
      <alignment horizontal="left"/>
    </xf>
    <xf numFmtId="0" fontId="16" fillId="2" borderId="0" xfId="0" applyFont="1" applyFill="1" applyProtection="1"/>
    <xf numFmtId="0" fontId="12" fillId="0" borderId="0" xfId="0" applyFont="1" applyAlignment="1" applyProtection="1">
      <alignment wrapText="1"/>
    </xf>
    <xf numFmtId="0" fontId="12" fillId="2" borderId="0" xfId="0" applyFont="1" applyFill="1" applyAlignment="1" applyProtection="1">
      <alignment wrapText="1"/>
    </xf>
    <xf numFmtId="0" fontId="17" fillId="2" borderId="0" xfId="1" applyFont="1" applyFill="1" applyAlignment="1" applyProtection="1"/>
    <xf numFmtId="0" fontId="10" fillId="2" borderId="0" xfId="1" applyFont="1" applyFill="1" applyAlignment="1" applyProtection="1">
      <alignment wrapText="1"/>
    </xf>
    <xf numFmtId="0" fontId="16" fillId="2" borderId="0" xfId="0" applyFont="1" applyFill="1" applyAlignment="1" applyProtection="1"/>
    <xf numFmtId="0" fontId="17" fillId="2" borderId="0" xfId="1" applyFont="1" applyFill="1" applyAlignment="1" applyProtection="1">
      <alignment wrapText="1"/>
    </xf>
    <xf numFmtId="184" fontId="1" fillId="2" borderId="2" xfId="0" applyNumberFormat="1" applyFont="1" applyFill="1" applyBorder="1" applyAlignment="1">
      <alignment horizontal="right"/>
    </xf>
    <xf numFmtId="0" fontId="9" fillId="5" borderId="5" xfId="0" applyFont="1" applyFill="1" applyBorder="1" applyAlignment="1">
      <alignment horizontal="center" vertical="top" wrapText="1"/>
    </xf>
    <xf numFmtId="0" fontId="1" fillId="4" borderId="6" xfId="0" applyFont="1" applyFill="1" applyBorder="1" applyProtection="1">
      <protection locked="0"/>
    </xf>
    <xf numFmtId="0" fontId="1" fillId="2" borderId="6" xfId="0" applyFont="1" applyFill="1" applyBorder="1"/>
    <xf numFmtId="184" fontId="1" fillId="4" borderId="6" xfId="0" applyNumberFormat="1" applyFont="1" applyFill="1" applyBorder="1" applyProtection="1">
      <protection locked="0"/>
    </xf>
    <xf numFmtId="2" fontId="1" fillId="4" borderId="6" xfId="0" applyNumberFormat="1" applyFont="1" applyFill="1" applyBorder="1" applyProtection="1">
      <protection locked="0"/>
    </xf>
    <xf numFmtId="0" fontId="1" fillId="2" borderId="7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1" fillId="5" borderId="6" xfId="0" applyFont="1" applyFill="1" applyBorder="1"/>
    <xf numFmtId="184" fontId="1" fillId="2" borderId="6" xfId="0" applyNumberFormat="1" applyFont="1" applyFill="1" applyBorder="1"/>
    <xf numFmtId="184" fontId="1" fillId="5" borderId="7" xfId="0" applyNumberFormat="1" applyFont="1" applyFill="1" applyBorder="1"/>
    <xf numFmtId="184" fontId="1" fillId="2" borderId="7" xfId="0" applyNumberFormat="1" applyFont="1" applyFill="1" applyBorder="1"/>
    <xf numFmtId="0" fontId="1" fillId="5" borderId="7" xfId="0" applyFont="1" applyFill="1" applyBorder="1"/>
    <xf numFmtId="188" fontId="1" fillId="4" borderId="6" xfId="0" applyNumberFormat="1" applyFont="1" applyFill="1" applyBorder="1" applyProtection="1">
      <protection locked="0"/>
    </xf>
    <xf numFmtId="188" fontId="1" fillId="2" borderId="6" xfId="0" applyNumberFormat="1" applyFont="1" applyFill="1" applyBorder="1"/>
    <xf numFmtId="188" fontId="1" fillId="2" borderId="7" xfId="0" applyNumberFormat="1" applyFont="1" applyFill="1" applyBorder="1"/>
    <xf numFmtId="0" fontId="10" fillId="2" borderId="0" xfId="0" applyFont="1" applyFill="1" applyAlignment="1" applyProtection="1">
      <alignment vertical="top" wrapText="1"/>
    </xf>
    <xf numFmtId="0" fontId="12" fillId="0" borderId="0" xfId="0" applyFont="1" applyProtection="1"/>
    <xf numFmtId="0" fontId="10" fillId="2" borderId="0" xfId="0" applyFont="1" applyFill="1" applyAlignment="1" applyProtection="1">
      <alignment wrapText="1"/>
    </xf>
    <xf numFmtId="0" fontId="12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184" fontId="1" fillId="4" borderId="3" xfId="0" applyNumberFormat="1" applyFont="1" applyFill="1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FF99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EFA9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Instructions!A1"/><Relationship Id="rId2" Type="http://schemas.openxmlformats.org/officeDocument/2006/relationships/hyperlink" Target="#MegaCalc!A1"/><Relationship Id="rId1" Type="http://schemas.openxmlformats.org/officeDocument/2006/relationships/image" Target="../media/image1.png"/><Relationship Id="rId4" Type="http://schemas.openxmlformats.org/officeDocument/2006/relationships/hyperlink" Target="#Contact_us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Contact_us"/><Relationship Id="rId2" Type="http://schemas.openxmlformats.org/officeDocument/2006/relationships/hyperlink" Target="#Instructions!A1"/><Relationship Id="rId1" Type="http://schemas.openxmlformats.org/officeDocument/2006/relationships/image" Target="../media/image2.png"/><Relationship Id="rId4" Type="http://schemas.openxmlformats.org/officeDocument/2006/relationships/hyperlink" Target="#MegaCalc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3981</xdr:rowOff>
    </xdr:from>
    <xdr:to>
      <xdr:col>16</xdr:col>
      <xdr:colOff>0</xdr:colOff>
      <xdr:row>6</xdr:row>
      <xdr:rowOff>89408</xdr:rowOff>
    </xdr:to>
    <xdr:pic>
      <xdr:nvPicPr>
        <xdr:cNvPr id="6403" name="Picture 80">
          <a:extLst>
            <a:ext uri="{FF2B5EF4-FFF2-40B4-BE49-F238E27FC236}">
              <a16:creationId xmlns:a16="http://schemas.microsoft.com/office/drawing/2014/main" id="{2926B0CE-12A7-4589-9575-C59A87B82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6159" y="96908"/>
          <a:ext cx="8398262" cy="13631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447675</xdr:colOff>
      <xdr:row>12</xdr:row>
      <xdr:rowOff>247650</xdr:rowOff>
    </xdr:from>
    <xdr:to>
      <xdr:col>3</xdr:col>
      <xdr:colOff>447675</xdr:colOff>
      <xdr:row>13</xdr:row>
      <xdr:rowOff>28575</xdr:rowOff>
    </xdr:to>
    <xdr:sp macro="" textlink="">
      <xdr:nvSpPr>
        <xdr:cNvPr id="6404" name="Line 10">
          <a:extLst>
            <a:ext uri="{FF2B5EF4-FFF2-40B4-BE49-F238E27FC236}">
              <a16:creationId xmlns:a16="http://schemas.microsoft.com/office/drawing/2014/main" id="{161B6F43-CD43-4487-889C-B77813569589}"/>
            </a:ext>
          </a:extLst>
        </xdr:cNvPr>
        <xdr:cNvSpPr>
          <a:spLocks noChangeShapeType="1"/>
        </xdr:cNvSpPr>
      </xdr:nvSpPr>
      <xdr:spPr bwMode="auto">
        <a:xfrm>
          <a:off x="1590675" y="4171950"/>
          <a:ext cx="0" cy="361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371475</xdr:colOff>
      <xdr:row>11</xdr:row>
      <xdr:rowOff>104775</xdr:rowOff>
    </xdr:from>
    <xdr:to>
      <xdr:col>6</xdr:col>
      <xdr:colOff>114300</xdr:colOff>
      <xdr:row>12</xdr:row>
      <xdr:rowOff>247650</xdr:rowOff>
    </xdr:to>
    <xdr:sp macro="" textlink="">
      <xdr:nvSpPr>
        <xdr:cNvPr id="6152" name="Rectangle 8">
          <a:extLst>
            <a:ext uri="{FF2B5EF4-FFF2-40B4-BE49-F238E27FC236}">
              <a16:creationId xmlns:a16="http://schemas.microsoft.com/office/drawing/2014/main" id="{5A19AA9E-A322-4032-82B1-FE51578B6424}"/>
            </a:ext>
          </a:extLst>
        </xdr:cNvPr>
        <xdr:cNvSpPr>
          <a:spLocks noChangeArrowheads="1"/>
        </xdr:cNvSpPr>
      </xdr:nvSpPr>
      <xdr:spPr bwMode="auto">
        <a:xfrm>
          <a:off x="600075" y="3838575"/>
          <a:ext cx="2781300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1. Enter sample details</a:t>
          </a:r>
          <a:endParaRPr lang="en-GB"/>
        </a:p>
      </xdr:txBody>
    </xdr:sp>
    <xdr:clientData/>
  </xdr:twoCellAnchor>
  <xdr:twoCellAnchor>
    <xdr:from>
      <xdr:col>5</xdr:col>
      <xdr:colOff>333375</xdr:colOff>
      <xdr:row>17</xdr:row>
      <xdr:rowOff>76200</xdr:rowOff>
    </xdr:from>
    <xdr:to>
      <xdr:col>8</xdr:col>
      <xdr:colOff>409575</xdr:colOff>
      <xdr:row>21</xdr:row>
      <xdr:rowOff>104775</xdr:rowOff>
    </xdr:to>
    <xdr:sp macro="" textlink="">
      <xdr:nvSpPr>
        <xdr:cNvPr id="6406" name="Line 12">
          <a:extLst>
            <a:ext uri="{FF2B5EF4-FFF2-40B4-BE49-F238E27FC236}">
              <a16:creationId xmlns:a16="http://schemas.microsoft.com/office/drawing/2014/main" id="{15F82B47-581B-42CE-8324-555B1F49BE25}"/>
            </a:ext>
          </a:extLst>
        </xdr:cNvPr>
        <xdr:cNvSpPr>
          <a:spLocks noChangeShapeType="1"/>
        </xdr:cNvSpPr>
      </xdr:nvSpPr>
      <xdr:spPr bwMode="auto">
        <a:xfrm flipH="1">
          <a:off x="3048000" y="5514975"/>
          <a:ext cx="1924050" cy="1171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466725</xdr:colOff>
      <xdr:row>12</xdr:row>
      <xdr:rowOff>552450</xdr:rowOff>
    </xdr:from>
    <xdr:to>
      <xdr:col>8</xdr:col>
      <xdr:colOff>9525</xdr:colOff>
      <xdr:row>16</xdr:row>
      <xdr:rowOff>142875</xdr:rowOff>
    </xdr:to>
    <xdr:sp macro="" textlink="">
      <xdr:nvSpPr>
        <xdr:cNvPr id="6407" name="Line 14">
          <a:extLst>
            <a:ext uri="{FF2B5EF4-FFF2-40B4-BE49-F238E27FC236}">
              <a16:creationId xmlns:a16="http://schemas.microsoft.com/office/drawing/2014/main" id="{6090E307-52DC-4C1A-929A-54B62FB8DF74}"/>
            </a:ext>
          </a:extLst>
        </xdr:cNvPr>
        <xdr:cNvSpPr>
          <a:spLocks noChangeShapeType="1"/>
        </xdr:cNvSpPr>
      </xdr:nvSpPr>
      <xdr:spPr bwMode="auto">
        <a:xfrm flipH="1">
          <a:off x="3181350" y="4476750"/>
          <a:ext cx="1390650" cy="914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352425</xdr:colOff>
      <xdr:row>15</xdr:row>
      <xdr:rowOff>238125</xdr:rowOff>
    </xdr:from>
    <xdr:to>
      <xdr:col>14</xdr:col>
      <xdr:colOff>171450</xdr:colOff>
      <xdr:row>17</xdr:row>
      <xdr:rowOff>114300</xdr:rowOff>
    </xdr:to>
    <xdr:sp macro="" textlink="">
      <xdr:nvSpPr>
        <xdr:cNvPr id="6157" name="Rectangle 13">
          <a:extLst>
            <a:ext uri="{FF2B5EF4-FFF2-40B4-BE49-F238E27FC236}">
              <a16:creationId xmlns:a16="http://schemas.microsoft.com/office/drawing/2014/main" id="{6F8233DC-C4D1-4AED-B64F-3D6E52ADCF33}"/>
            </a:ext>
          </a:extLst>
        </xdr:cNvPr>
        <xdr:cNvSpPr>
          <a:spLocks noChangeArrowheads="1"/>
        </xdr:cNvSpPr>
      </xdr:nvSpPr>
      <xdr:spPr bwMode="auto">
        <a:xfrm>
          <a:off x="4171950" y="5238750"/>
          <a:ext cx="3838575" cy="314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3. Insert absorbance values for the samples</a:t>
          </a:r>
          <a:endParaRPr lang="en-GB"/>
        </a:p>
      </xdr:txBody>
    </xdr:sp>
    <xdr:clientData/>
  </xdr:twoCellAnchor>
  <xdr:twoCellAnchor>
    <xdr:from>
      <xdr:col>13</xdr:col>
      <xdr:colOff>9525</xdr:colOff>
      <xdr:row>6</xdr:row>
      <xdr:rowOff>133350</xdr:rowOff>
    </xdr:from>
    <xdr:to>
      <xdr:col>14</xdr:col>
      <xdr:colOff>371475</xdr:colOff>
      <xdr:row>6</xdr:row>
      <xdr:rowOff>323850</xdr:rowOff>
    </xdr:to>
    <xdr:sp macro="" textlink="">
      <xdr:nvSpPr>
        <xdr:cNvPr id="6185" name="Text Box 4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37D188C-DDCC-4935-90AE-42F153714EED}"/>
            </a:ext>
          </a:extLst>
        </xdr:cNvPr>
        <xdr:cNvSpPr txBox="1">
          <a:spLocks noChangeArrowheads="1"/>
        </xdr:cNvSpPr>
      </xdr:nvSpPr>
      <xdr:spPr bwMode="auto">
        <a:xfrm>
          <a:off x="7143750" y="1485900"/>
          <a:ext cx="10668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Use MegaCalc</a:t>
          </a:r>
          <a:endParaRPr lang="en-GB"/>
        </a:p>
      </xdr:txBody>
    </xdr:sp>
    <xdr:clientData fPrintsWithSheet="0"/>
  </xdr:twoCellAnchor>
  <xdr:twoCellAnchor>
    <xdr:from>
      <xdr:col>2</xdr:col>
      <xdr:colOff>19050</xdr:colOff>
      <xdr:row>8</xdr:row>
      <xdr:rowOff>85725</xdr:rowOff>
    </xdr:from>
    <xdr:to>
      <xdr:col>3</xdr:col>
      <xdr:colOff>219075</xdr:colOff>
      <xdr:row>8</xdr:row>
      <xdr:rowOff>285750</xdr:rowOff>
    </xdr:to>
    <xdr:sp macro="" textlink="">
      <xdr:nvSpPr>
        <xdr:cNvPr id="6187" name="Text Box 4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6119768-9329-40CE-BC70-FFA9F21AA925}"/>
            </a:ext>
          </a:extLst>
        </xdr:cNvPr>
        <xdr:cNvSpPr txBox="1">
          <a:spLocks noChangeArrowheads="1"/>
        </xdr:cNvSpPr>
      </xdr:nvSpPr>
      <xdr:spPr bwMode="auto">
        <a:xfrm>
          <a:off x="247650" y="2667000"/>
          <a:ext cx="1114425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Use Mega-Calc</a:t>
          </a:r>
          <a:endParaRPr lang="en-GB"/>
        </a:p>
      </xdr:txBody>
    </xdr:sp>
    <xdr:clientData fPrintsWithSheet="0"/>
  </xdr:twoCellAnchor>
  <xdr:twoCellAnchor>
    <xdr:from>
      <xdr:col>2</xdr:col>
      <xdr:colOff>47625</xdr:colOff>
      <xdr:row>44</xdr:row>
      <xdr:rowOff>152400</xdr:rowOff>
    </xdr:from>
    <xdr:to>
      <xdr:col>3</xdr:col>
      <xdr:colOff>438150</xdr:colOff>
      <xdr:row>45</xdr:row>
      <xdr:rowOff>142875</xdr:rowOff>
    </xdr:to>
    <xdr:sp macro="" textlink="">
      <xdr:nvSpPr>
        <xdr:cNvPr id="6188" name="Text Box 4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203DF4F-2444-4E4F-99B1-70A16452DDEB}"/>
            </a:ext>
          </a:extLst>
        </xdr:cNvPr>
        <xdr:cNvSpPr txBox="1">
          <a:spLocks noChangeArrowheads="1"/>
        </xdr:cNvSpPr>
      </xdr:nvSpPr>
      <xdr:spPr bwMode="auto">
        <a:xfrm>
          <a:off x="276225" y="12020550"/>
          <a:ext cx="1304925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Back to Top of Page</a:t>
          </a:r>
          <a:endParaRPr lang="en-GB"/>
        </a:p>
      </xdr:txBody>
    </xdr:sp>
    <xdr:clientData fPrintsWithSheet="0"/>
  </xdr:twoCellAnchor>
  <xdr:twoCellAnchor>
    <xdr:from>
      <xdr:col>11</xdr:col>
      <xdr:colOff>95250</xdr:colOff>
      <xdr:row>20</xdr:row>
      <xdr:rowOff>38100</xdr:rowOff>
    </xdr:from>
    <xdr:to>
      <xdr:col>11</xdr:col>
      <xdr:colOff>180975</xdr:colOff>
      <xdr:row>20</xdr:row>
      <xdr:rowOff>123825</xdr:rowOff>
    </xdr:to>
    <xdr:sp macro="" textlink="">
      <xdr:nvSpPr>
        <xdr:cNvPr id="6418" name="AutoShape 59">
          <a:extLst>
            <a:ext uri="{FF2B5EF4-FFF2-40B4-BE49-F238E27FC236}">
              <a16:creationId xmlns:a16="http://schemas.microsoft.com/office/drawing/2014/main" id="{CF18E246-88DE-4D25-A9C8-4116CFF57E9F}"/>
            </a:ext>
          </a:extLst>
        </xdr:cNvPr>
        <xdr:cNvSpPr>
          <a:spLocks noChangeArrowheads="1"/>
        </xdr:cNvSpPr>
      </xdr:nvSpPr>
      <xdr:spPr bwMode="auto">
        <a:xfrm>
          <a:off x="6000750" y="6048375"/>
          <a:ext cx="85725" cy="8572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352425</xdr:colOff>
      <xdr:row>11</xdr:row>
      <xdr:rowOff>180975</xdr:rowOff>
    </xdr:from>
    <xdr:to>
      <xdr:col>14</xdr:col>
      <xdr:colOff>314325</xdr:colOff>
      <xdr:row>15</xdr:row>
      <xdr:rowOff>0</xdr:rowOff>
    </xdr:to>
    <xdr:sp macro="" textlink="">
      <xdr:nvSpPr>
        <xdr:cNvPr id="6155" name="Rectangle 11">
          <a:extLst>
            <a:ext uri="{FF2B5EF4-FFF2-40B4-BE49-F238E27FC236}">
              <a16:creationId xmlns:a16="http://schemas.microsoft.com/office/drawing/2014/main" id="{9BC93151-6776-4AAE-B024-3870575DAAC4}"/>
            </a:ext>
          </a:extLst>
        </xdr:cNvPr>
        <xdr:cNvSpPr>
          <a:spLocks noChangeArrowheads="1"/>
        </xdr:cNvSpPr>
      </xdr:nvSpPr>
      <xdr:spPr bwMode="auto">
        <a:xfrm>
          <a:off x="4171950" y="3914775"/>
          <a:ext cx="3981450" cy="1085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2. Insert absorbance values for the blank</a:t>
          </a: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If duplicate blanks have been run, insert both sets of data and the program will automatically use the average values. If a single set of values are input, these will be used.</a:t>
          </a:r>
          <a:endParaRPr lang="en-GB"/>
        </a:p>
      </xdr:txBody>
    </xdr:sp>
    <xdr:clientData/>
  </xdr:twoCellAnchor>
  <xdr:twoCellAnchor>
    <xdr:from>
      <xdr:col>2</xdr:col>
      <xdr:colOff>85725</xdr:colOff>
      <xdr:row>25</xdr:row>
      <xdr:rowOff>171450</xdr:rowOff>
    </xdr:from>
    <xdr:to>
      <xdr:col>7</xdr:col>
      <xdr:colOff>352425</xdr:colOff>
      <xdr:row>35</xdr:row>
      <xdr:rowOff>152400</xdr:rowOff>
    </xdr:to>
    <xdr:sp macro="" textlink="">
      <xdr:nvSpPr>
        <xdr:cNvPr id="6159" name="Rectangle 15">
          <a:extLst>
            <a:ext uri="{FF2B5EF4-FFF2-40B4-BE49-F238E27FC236}">
              <a16:creationId xmlns:a16="http://schemas.microsoft.com/office/drawing/2014/main" id="{5F446AE3-08F9-45BD-85A5-29D63BF844D3}"/>
            </a:ext>
          </a:extLst>
        </xdr:cNvPr>
        <xdr:cNvSpPr>
          <a:spLocks noChangeArrowheads="1"/>
        </xdr:cNvSpPr>
      </xdr:nvSpPr>
      <xdr:spPr bwMode="auto">
        <a:xfrm>
          <a:off x="314325" y="7515225"/>
          <a:ext cx="3857625" cy="1885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4. Extinction coefficient</a:t>
          </a: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The calculations are set for readings at 340 nm [extinction coefficient for NADH of 6.3 (1 x mol</a:t>
          </a:r>
          <a:r>
            <a:rPr lang="en-GB" sz="1100" b="0" i="0" u="none" strike="noStrike" baseline="30000">
              <a:solidFill>
                <a:srgbClr val="000000"/>
              </a:solidFill>
              <a:latin typeface="Gill Sans MT"/>
            </a:rPr>
            <a:t>-1</a:t>
          </a: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 x cm</a:t>
          </a:r>
          <a:r>
            <a:rPr lang="en-GB" sz="1100" b="0" i="0" u="none" strike="noStrike" baseline="30000">
              <a:solidFill>
                <a:srgbClr val="000000"/>
              </a:solidFill>
              <a:latin typeface="Gill Sans MT"/>
            </a:rPr>
            <a:t>-1</a:t>
          </a: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)].  For absorbance readings at 365 nm (Hg lamp; ext. coeff. 3.4) multiply the calculated values for D-Fructose and D-Glucose by 1.8529. For absorbance readings at 334 nm (Hg lamp; ext. coeff. 6.18) multiply the calculated values for D-Fructose and D-Glucose by 1.0194.   </a:t>
          </a:r>
          <a:endParaRPr lang="en-GB"/>
        </a:p>
      </xdr:txBody>
    </xdr:sp>
    <xdr:clientData/>
  </xdr:twoCellAnchor>
  <xdr:twoCellAnchor>
    <xdr:from>
      <xdr:col>8</xdr:col>
      <xdr:colOff>114300</xdr:colOff>
      <xdr:row>25</xdr:row>
      <xdr:rowOff>171450</xdr:rowOff>
    </xdr:from>
    <xdr:to>
      <xdr:col>14</xdr:col>
      <xdr:colOff>314325</xdr:colOff>
      <xdr:row>30</xdr:row>
      <xdr:rowOff>47625</xdr:rowOff>
    </xdr:to>
    <xdr:sp macro="" textlink="">
      <xdr:nvSpPr>
        <xdr:cNvPr id="6208" name="Rectangle 64">
          <a:extLst>
            <a:ext uri="{FF2B5EF4-FFF2-40B4-BE49-F238E27FC236}">
              <a16:creationId xmlns:a16="http://schemas.microsoft.com/office/drawing/2014/main" id="{0B0D6F8F-0F23-4002-A23C-8F61FEA703B1}"/>
            </a:ext>
          </a:extLst>
        </xdr:cNvPr>
        <xdr:cNvSpPr>
          <a:spLocks noChangeArrowheads="1"/>
        </xdr:cNvSpPr>
      </xdr:nvSpPr>
      <xdr:spPr bwMode="auto">
        <a:xfrm>
          <a:off x="4676775" y="7515225"/>
          <a:ext cx="3476625" cy="828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5. Sample volume</a:t>
          </a: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If a sample volume other than 0.1 mL is used, enter the volume.</a:t>
          </a:r>
          <a:endParaRPr lang="en-GB"/>
        </a:p>
      </xdr:txBody>
    </xdr:sp>
    <xdr:clientData/>
  </xdr:twoCellAnchor>
  <xdr:twoCellAnchor>
    <xdr:from>
      <xdr:col>8</xdr:col>
      <xdr:colOff>314325</xdr:colOff>
      <xdr:row>21</xdr:row>
      <xdr:rowOff>85725</xdr:rowOff>
    </xdr:from>
    <xdr:to>
      <xdr:col>11</xdr:col>
      <xdr:colOff>304800</xdr:colOff>
      <xdr:row>31</xdr:row>
      <xdr:rowOff>171450</xdr:rowOff>
    </xdr:to>
    <xdr:sp macro="" textlink="">
      <xdr:nvSpPr>
        <xdr:cNvPr id="6422" name="Line 68">
          <a:extLst>
            <a:ext uri="{FF2B5EF4-FFF2-40B4-BE49-F238E27FC236}">
              <a16:creationId xmlns:a16="http://schemas.microsoft.com/office/drawing/2014/main" id="{528EE046-1DB2-47B6-AC4E-2DE9756EF39E}"/>
            </a:ext>
          </a:extLst>
        </xdr:cNvPr>
        <xdr:cNvSpPr>
          <a:spLocks noChangeShapeType="1"/>
        </xdr:cNvSpPr>
      </xdr:nvSpPr>
      <xdr:spPr bwMode="auto">
        <a:xfrm flipH="1" flipV="1">
          <a:off x="4876800" y="6667500"/>
          <a:ext cx="1333500" cy="1990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31</xdr:row>
      <xdr:rowOff>19050</xdr:rowOff>
    </xdr:from>
    <xdr:to>
      <xdr:col>14</xdr:col>
      <xdr:colOff>314325</xdr:colOff>
      <xdr:row>35</xdr:row>
      <xdr:rowOff>9525</xdr:rowOff>
    </xdr:to>
    <xdr:sp macro="" textlink="">
      <xdr:nvSpPr>
        <xdr:cNvPr id="6209" name="Rectangle 65">
          <a:extLst>
            <a:ext uri="{FF2B5EF4-FFF2-40B4-BE49-F238E27FC236}">
              <a16:creationId xmlns:a16="http://schemas.microsoft.com/office/drawing/2014/main" id="{0450083E-D327-4DD0-AD66-DFA4152E3D3C}"/>
            </a:ext>
          </a:extLst>
        </xdr:cNvPr>
        <xdr:cNvSpPr>
          <a:spLocks noChangeArrowheads="1"/>
        </xdr:cNvSpPr>
      </xdr:nvSpPr>
      <xdr:spPr bwMode="auto">
        <a:xfrm>
          <a:off x="5114925" y="8505825"/>
          <a:ext cx="3038475" cy="752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Gill Sans MT"/>
            </a:rPr>
            <a:t>6.  Sample dilution</a:t>
          </a:r>
        </a:p>
        <a:p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Gill Sans MT"/>
            </a:rPr>
            <a:t>If samples are diluted before assay, enter the dilution factor (e.g. 10 for 10-fold).</a:t>
          </a:r>
          <a:endParaRPr lang="en-GB"/>
        </a:p>
      </xdr:txBody>
    </xdr:sp>
    <xdr:clientData/>
  </xdr:twoCellAnchor>
  <xdr:twoCellAnchor>
    <xdr:from>
      <xdr:col>13</xdr:col>
      <xdr:colOff>9525</xdr:colOff>
      <xdr:row>6</xdr:row>
      <xdr:rowOff>342900</xdr:rowOff>
    </xdr:from>
    <xdr:to>
      <xdr:col>15</xdr:col>
      <xdr:colOff>0</xdr:colOff>
      <xdr:row>7</xdr:row>
      <xdr:rowOff>19050</xdr:rowOff>
    </xdr:to>
    <xdr:sp macro="" textlink="">
      <xdr:nvSpPr>
        <xdr:cNvPr id="6213" name="Text Box 6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1D7BD74-02EF-4C8A-8D3F-C71E084CD61E}"/>
            </a:ext>
          </a:extLst>
        </xdr:cNvPr>
        <xdr:cNvSpPr txBox="1">
          <a:spLocks noChangeArrowheads="1"/>
        </xdr:cNvSpPr>
      </xdr:nvSpPr>
      <xdr:spPr bwMode="auto">
        <a:xfrm>
          <a:off x="7143750" y="1695450"/>
          <a:ext cx="12287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GB"/>
        </a:p>
      </xdr:txBody>
    </xdr:sp>
    <xdr:clientData fPrintsWithSheet="0"/>
  </xdr:twoCellAnchor>
  <xdr:twoCellAnchor>
    <xdr:from>
      <xdr:col>7</xdr:col>
      <xdr:colOff>466725</xdr:colOff>
      <xdr:row>21</xdr:row>
      <xdr:rowOff>85725</xdr:rowOff>
    </xdr:from>
    <xdr:to>
      <xdr:col>8</xdr:col>
      <xdr:colOff>352425</xdr:colOff>
      <xdr:row>26</xdr:row>
      <xdr:rowOff>0</xdr:rowOff>
    </xdr:to>
    <xdr:sp macro="" textlink="">
      <xdr:nvSpPr>
        <xdr:cNvPr id="6426" name="Line 67">
          <a:extLst>
            <a:ext uri="{FF2B5EF4-FFF2-40B4-BE49-F238E27FC236}">
              <a16:creationId xmlns:a16="http://schemas.microsoft.com/office/drawing/2014/main" id="{799B22B6-0EA5-4014-9A05-B5B236351261}"/>
            </a:ext>
          </a:extLst>
        </xdr:cNvPr>
        <xdr:cNvSpPr>
          <a:spLocks noChangeShapeType="1"/>
        </xdr:cNvSpPr>
      </xdr:nvSpPr>
      <xdr:spPr bwMode="auto">
        <a:xfrm flipH="1" flipV="1">
          <a:off x="4286250" y="6667500"/>
          <a:ext cx="628650" cy="866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1121</xdr:colOff>
      <xdr:row>0</xdr:row>
      <xdr:rowOff>100753</xdr:rowOff>
    </xdr:from>
    <xdr:to>
      <xdr:col>20</xdr:col>
      <xdr:colOff>0</xdr:colOff>
      <xdr:row>2</xdr:row>
      <xdr:rowOff>126725</xdr:rowOff>
    </xdr:to>
    <xdr:pic>
      <xdr:nvPicPr>
        <xdr:cNvPr id="2163" name="Picture 44">
          <a:extLst>
            <a:ext uri="{FF2B5EF4-FFF2-40B4-BE49-F238E27FC236}">
              <a16:creationId xmlns:a16="http://schemas.microsoft.com/office/drawing/2014/main" id="{AEC6CB51-C683-484C-8928-7FBA7448D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7150" y="100753"/>
          <a:ext cx="8582585" cy="13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180975</xdr:colOff>
      <xdr:row>12</xdr:row>
      <xdr:rowOff>47625</xdr:rowOff>
    </xdr:from>
    <xdr:to>
      <xdr:col>12</xdr:col>
      <xdr:colOff>266700</xdr:colOff>
      <xdr:row>12</xdr:row>
      <xdr:rowOff>171450</xdr:rowOff>
    </xdr:to>
    <xdr:sp macro="" textlink="">
      <xdr:nvSpPr>
        <xdr:cNvPr id="2165" name="AutoShape 11">
          <a:extLst>
            <a:ext uri="{FF2B5EF4-FFF2-40B4-BE49-F238E27FC236}">
              <a16:creationId xmlns:a16="http://schemas.microsoft.com/office/drawing/2014/main" id="{B44418A4-B3AD-4DB3-9023-56A8E3C944DA}"/>
            </a:ext>
          </a:extLst>
        </xdr:cNvPr>
        <xdr:cNvSpPr>
          <a:spLocks noChangeArrowheads="1"/>
        </xdr:cNvSpPr>
      </xdr:nvSpPr>
      <xdr:spPr bwMode="auto">
        <a:xfrm>
          <a:off x="5591175" y="3371850"/>
          <a:ext cx="85725" cy="12382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381000</xdr:colOff>
      <xdr:row>2</xdr:row>
      <xdr:rowOff>181536</xdr:rowOff>
    </xdr:from>
    <xdr:to>
      <xdr:col>18</xdr:col>
      <xdr:colOff>447675</xdr:colOff>
      <xdr:row>3</xdr:row>
      <xdr:rowOff>172011</xdr:rowOff>
    </xdr:to>
    <xdr:sp macro="" textlink="">
      <xdr:nvSpPr>
        <xdr:cNvPr id="2075" name="Text Box 2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F78BF43-98A0-488D-953E-6335980C6FE1}"/>
            </a:ext>
          </a:extLst>
        </xdr:cNvPr>
        <xdr:cNvSpPr txBox="1">
          <a:spLocks noChangeArrowheads="1"/>
        </xdr:cNvSpPr>
      </xdr:nvSpPr>
      <xdr:spPr bwMode="auto">
        <a:xfrm>
          <a:off x="7485529" y="1548654"/>
          <a:ext cx="739028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Instructions</a:t>
          </a:r>
          <a:endParaRPr lang="en-GB"/>
        </a:p>
      </xdr:txBody>
    </xdr:sp>
    <xdr:clientData fPrintsWithSheet="0"/>
  </xdr:twoCellAnchor>
  <xdr:twoCellAnchor>
    <xdr:from>
      <xdr:col>16</xdr:col>
      <xdr:colOff>381000</xdr:colOff>
      <xdr:row>3</xdr:row>
      <xdr:rowOff>181536</xdr:rowOff>
    </xdr:from>
    <xdr:to>
      <xdr:col>18</xdr:col>
      <xdr:colOff>447675</xdr:colOff>
      <xdr:row>5</xdr:row>
      <xdr:rowOff>10086</xdr:rowOff>
    </xdr:to>
    <xdr:sp macro="" textlink="">
      <xdr:nvSpPr>
        <xdr:cNvPr id="2076" name="Text Box 2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3FADC5F-3E9C-4454-9F0B-FA781A46909D}"/>
            </a:ext>
          </a:extLst>
        </xdr:cNvPr>
        <xdr:cNvSpPr txBox="1">
          <a:spLocks noChangeArrowheads="1"/>
        </xdr:cNvSpPr>
      </xdr:nvSpPr>
      <xdr:spPr bwMode="auto">
        <a:xfrm>
          <a:off x="7485529" y="1739154"/>
          <a:ext cx="739028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GB"/>
        </a:p>
      </xdr:txBody>
    </xdr:sp>
    <xdr:clientData fPrintsWithSheet="0"/>
  </xdr:twoCellAnchor>
  <xdr:twoCellAnchor>
    <xdr:from>
      <xdr:col>2</xdr:col>
      <xdr:colOff>19050</xdr:colOff>
      <xdr:row>93</xdr:row>
      <xdr:rowOff>171450</xdr:rowOff>
    </xdr:from>
    <xdr:to>
      <xdr:col>4</xdr:col>
      <xdr:colOff>114300</xdr:colOff>
      <xdr:row>94</xdr:row>
      <xdr:rowOff>161925</xdr:rowOff>
    </xdr:to>
    <xdr:sp macro="" textlink="">
      <xdr:nvSpPr>
        <xdr:cNvPr id="2081" name="Text Box 3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CCE09A2-BDDB-47CD-A602-34B371040AB2}"/>
            </a:ext>
          </a:extLst>
        </xdr:cNvPr>
        <xdr:cNvSpPr txBox="1">
          <a:spLocks noChangeArrowheads="1"/>
        </xdr:cNvSpPr>
      </xdr:nvSpPr>
      <xdr:spPr bwMode="auto">
        <a:xfrm>
          <a:off x="123825" y="19535775"/>
          <a:ext cx="131445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Back to Top of Page</a:t>
          </a:r>
          <a:endParaRPr lang="en-GB"/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://supportcs.megazyme.com/support/home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www.megazyme.com/" TargetMode="External"/><Relationship Id="rId1" Type="http://schemas.openxmlformats.org/officeDocument/2006/relationships/hyperlink" Target="mailto:info@megazyme.co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support.megazyme.com/support/hom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8"/>
  <sheetViews>
    <sheetView tabSelected="1" zoomScaleNormal="100" workbookViewId="0">
      <selection activeCell="N46" sqref="N46"/>
    </sheetView>
  </sheetViews>
  <sheetFormatPr defaultColWidth="12.28515625" defaultRowHeight="15" x14ac:dyDescent="0.3"/>
  <cols>
    <col min="1" max="2" width="1.7109375" style="20" customWidth="1"/>
    <col min="3" max="3" width="13.7109375" style="28" customWidth="1"/>
    <col min="4" max="4" width="15.28515625" style="20" customWidth="1"/>
    <col min="5" max="7" width="8.28515625" style="20" customWidth="1"/>
    <col min="8" max="8" width="11.140625" style="20" customWidth="1"/>
    <col min="9" max="9" width="8.28515625" style="20" customWidth="1"/>
    <col min="10" max="10" width="1.42578125" style="20" customWidth="1"/>
    <col min="11" max="11" width="10.42578125" style="20" customWidth="1"/>
    <col min="12" max="12" width="9.28515625" style="20" customWidth="1"/>
    <col min="13" max="13" width="9.140625" style="20" customWidth="1"/>
    <col min="14" max="14" width="10.5703125" style="20" customWidth="1"/>
    <col min="15" max="15" width="8" style="20" customWidth="1"/>
    <col min="16" max="16" width="1.7109375" style="20" customWidth="1"/>
    <col min="17" max="17" width="130.28515625" style="20" customWidth="1"/>
    <col min="18" max="16384" width="12.28515625" style="20"/>
  </cols>
  <sheetData>
    <row r="1" spans="1:17" ht="7.9" customHeight="1" x14ac:dyDescent="0.3">
      <c r="A1" s="19"/>
      <c r="B1" s="19"/>
      <c r="C1" s="25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pans="1:17" ht="13.9" customHeight="1" x14ac:dyDescent="0.3">
      <c r="A2" s="19"/>
      <c r="B2" s="21"/>
      <c r="C2" s="26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19"/>
    </row>
    <row r="3" spans="1:17" ht="27" customHeight="1" x14ac:dyDescent="0.3">
      <c r="A3" s="19"/>
      <c r="B3" s="21"/>
      <c r="C3" s="26"/>
      <c r="D3" s="22"/>
      <c r="E3" s="22"/>
      <c r="F3" s="22"/>
      <c r="G3" s="22"/>
      <c r="H3" s="22"/>
      <c r="I3" s="22"/>
      <c r="J3" s="22"/>
      <c r="K3" s="22"/>
      <c r="L3" s="22"/>
      <c r="M3" s="56"/>
      <c r="N3" s="21"/>
      <c r="O3" s="21"/>
      <c r="P3" s="21"/>
      <c r="Q3" s="19"/>
    </row>
    <row r="4" spans="1:17" ht="27" customHeight="1" x14ac:dyDescent="0.3">
      <c r="A4" s="19"/>
      <c r="B4" s="21"/>
      <c r="C4" s="26"/>
      <c r="D4" s="22"/>
      <c r="E4" s="22"/>
      <c r="F4" s="22"/>
      <c r="G4" s="22"/>
      <c r="H4" s="22"/>
      <c r="I4" s="22"/>
      <c r="J4" s="22"/>
      <c r="K4" s="22"/>
      <c r="L4" s="22"/>
      <c r="M4" s="56"/>
      <c r="N4" s="21"/>
      <c r="O4" s="21"/>
      <c r="P4" s="21"/>
      <c r="Q4" s="19"/>
    </row>
    <row r="5" spans="1:17" ht="18.399999999999999" customHeight="1" x14ac:dyDescent="0.3">
      <c r="A5" s="19"/>
      <c r="B5" s="21"/>
      <c r="C5" s="27"/>
      <c r="D5" s="40"/>
      <c r="E5" s="40"/>
      <c r="F5" s="40"/>
      <c r="G5" s="40"/>
      <c r="H5" s="40"/>
      <c r="I5" s="40"/>
      <c r="J5" s="40"/>
      <c r="K5" s="40"/>
      <c r="L5" s="40"/>
      <c r="M5" s="56"/>
      <c r="N5" s="21"/>
      <c r="O5" s="21"/>
      <c r="P5" s="21"/>
      <c r="Q5" s="19"/>
    </row>
    <row r="6" spans="1:17" ht="13.9" customHeight="1" x14ac:dyDescent="0.3">
      <c r="A6" s="19"/>
      <c r="B6" s="21"/>
      <c r="C6" s="27"/>
      <c r="D6" s="23"/>
      <c r="E6" s="23"/>
      <c r="F6" s="23"/>
      <c r="G6" s="23"/>
      <c r="H6" s="23"/>
      <c r="I6" s="23"/>
      <c r="J6" s="23"/>
      <c r="K6" s="23"/>
      <c r="L6" s="23"/>
      <c r="M6" s="56"/>
      <c r="N6" s="21"/>
      <c r="O6" s="21"/>
      <c r="P6" s="21"/>
      <c r="Q6" s="19"/>
    </row>
    <row r="7" spans="1:17" s="32" customFormat="1" ht="43.15" customHeight="1" x14ac:dyDescent="0.4">
      <c r="A7" s="19"/>
      <c r="B7" s="21"/>
      <c r="C7" s="57" t="s">
        <v>19</v>
      </c>
      <c r="D7" s="31"/>
      <c r="E7" s="31"/>
      <c r="F7" s="31"/>
      <c r="G7" s="31"/>
      <c r="H7" s="31"/>
      <c r="I7" s="31"/>
      <c r="J7" s="31"/>
      <c r="K7" s="31"/>
      <c r="L7" s="31"/>
      <c r="M7" s="56"/>
      <c r="N7" s="21"/>
      <c r="O7" s="21"/>
      <c r="P7" s="21"/>
      <c r="Q7" s="19"/>
    </row>
    <row r="8" spans="1:17" s="32" customFormat="1" ht="54" customHeight="1" x14ac:dyDescent="0.3">
      <c r="A8" s="19"/>
      <c r="B8" s="21"/>
      <c r="C8" s="89" t="s">
        <v>20</v>
      </c>
      <c r="D8" s="90"/>
      <c r="E8" s="90"/>
      <c r="F8" s="90"/>
      <c r="G8" s="90"/>
      <c r="H8" s="90"/>
      <c r="I8" s="90"/>
      <c r="J8" s="90"/>
      <c r="K8" s="90"/>
      <c r="L8" s="90"/>
      <c r="M8" s="90"/>
      <c r="N8" s="21"/>
      <c r="O8" s="21"/>
      <c r="P8" s="21"/>
      <c r="Q8" s="19"/>
    </row>
    <row r="9" spans="1:17" s="32" customFormat="1" ht="55.15" customHeight="1" x14ac:dyDescent="0.4">
      <c r="A9" s="19"/>
      <c r="B9" s="21"/>
      <c r="C9" s="57" t="s">
        <v>21</v>
      </c>
      <c r="D9" s="33"/>
      <c r="E9" s="33"/>
      <c r="F9" s="33"/>
      <c r="G9" s="33"/>
      <c r="H9" s="33"/>
      <c r="I9" s="33"/>
      <c r="J9" s="33"/>
      <c r="K9" s="33"/>
      <c r="L9" s="33"/>
      <c r="M9" s="21"/>
      <c r="N9" s="21"/>
      <c r="O9" s="21"/>
      <c r="P9" s="21"/>
      <c r="Q9" s="19"/>
    </row>
    <row r="10" spans="1:17" s="32" customFormat="1" ht="18.75" x14ac:dyDescent="0.35">
      <c r="A10" s="19"/>
      <c r="B10" s="21"/>
      <c r="C10" s="53" t="s">
        <v>34</v>
      </c>
      <c r="D10" s="33"/>
      <c r="E10" s="33"/>
      <c r="F10" s="33"/>
      <c r="G10" s="33"/>
      <c r="H10" s="33"/>
      <c r="I10" s="33"/>
      <c r="J10" s="33"/>
      <c r="K10" s="33"/>
      <c r="L10" s="33"/>
      <c r="M10" s="21"/>
      <c r="N10" s="21"/>
      <c r="O10" s="21"/>
      <c r="P10" s="21"/>
      <c r="Q10" s="19"/>
    </row>
    <row r="11" spans="1:17" s="32" customFormat="1" ht="17.25" x14ac:dyDescent="0.35">
      <c r="A11" s="19"/>
      <c r="B11" s="21"/>
      <c r="C11" s="53" t="s">
        <v>35</v>
      </c>
      <c r="D11" s="33"/>
      <c r="E11" s="33"/>
      <c r="F11" s="33"/>
      <c r="G11" s="33"/>
      <c r="H11" s="33"/>
      <c r="I11" s="33"/>
      <c r="J11" s="33"/>
      <c r="K11" s="33"/>
      <c r="L11" s="33"/>
      <c r="M11" s="21"/>
      <c r="N11" s="21"/>
      <c r="O11" s="21"/>
      <c r="P11" s="21"/>
      <c r="Q11" s="19"/>
    </row>
    <row r="12" spans="1:17" s="32" customFormat="1" x14ac:dyDescent="0.3">
      <c r="A12" s="19"/>
      <c r="B12" s="21"/>
      <c r="C12" s="26"/>
      <c r="D12" s="33"/>
      <c r="E12" s="33"/>
      <c r="F12" s="33"/>
      <c r="G12" s="33"/>
      <c r="H12" s="33"/>
      <c r="I12" s="33"/>
      <c r="J12" s="33"/>
      <c r="K12" s="33"/>
      <c r="L12" s="33"/>
      <c r="M12" s="21"/>
      <c r="N12" s="21"/>
      <c r="O12" s="21"/>
      <c r="P12" s="21"/>
      <c r="Q12" s="19"/>
    </row>
    <row r="13" spans="1:17" s="32" customFormat="1" ht="46.15" customHeight="1" x14ac:dyDescent="0.3">
      <c r="A13" s="19"/>
      <c r="B13" s="21"/>
      <c r="C13" s="26"/>
      <c r="D13" s="33"/>
      <c r="E13" s="33"/>
      <c r="F13" s="33"/>
      <c r="G13" s="33"/>
      <c r="H13" s="33"/>
      <c r="I13" s="33"/>
      <c r="J13" s="33"/>
      <c r="K13" s="33"/>
      <c r="L13" s="33"/>
      <c r="M13" s="21"/>
      <c r="N13" s="21"/>
      <c r="O13" s="21"/>
      <c r="P13" s="21"/>
      <c r="Q13" s="19"/>
    </row>
    <row r="14" spans="1:17" s="29" customFormat="1" x14ac:dyDescent="0.3">
      <c r="A14" s="19"/>
      <c r="B14" s="21"/>
      <c r="C14" s="26"/>
      <c r="D14" s="55" t="s">
        <v>14</v>
      </c>
      <c r="E14" s="58"/>
      <c r="F14" s="59"/>
      <c r="G14" s="60"/>
      <c r="H14" s="33"/>
      <c r="I14" s="33"/>
      <c r="J14" s="33"/>
      <c r="K14" s="33"/>
      <c r="L14" s="33"/>
      <c r="M14" s="21"/>
      <c r="N14" s="21"/>
      <c r="O14" s="21"/>
      <c r="P14" s="21"/>
      <c r="Q14" s="19"/>
    </row>
    <row r="15" spans="1:17" s="29" customFormat="1" ht="24.4" customHeight="1" x14ac:dyDescent="0.3">
      <c r="A15" s="19"/>
      <c r="B15" s="21"/>
      <c r="C15" s="26"/>
      <c r="D15" s="20"/>
      <c r="E15" s="61" t="s">
        <v>15</v>
      </c>
      <c r="F15" s="20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19"/>
    </row>
    <row r="16" spans="1:17" s="29" customFormat="1" ht="19.5" x14ac:dyDescent="0.4">
      <c r="A16" s="19"/>
      <c r="B16" s="21"/>
      <c r="C16" s="26"/>
      <c r="D16" s="23"/>
      <c r="E16" s="45" t="s">
        <v>12</v>
      </c>
      <c r="F16" s="45" t="s">
        <v>13</v>
      </c>
      <c r="G16" s="45" t="s">
        <v>27</v>
      </c>
      <c r="H16" s="23"/>
      <c r="I16" s="23"/>
      <c r="J16" s="21"/>
      <c r="K16" s="21"/>
      <c r="L16" s="21"/>
      <c r="M16" s="21"/>
      <c r="N16" s="21"/>
      <c r="O16" s="21"/>
      <c r="P16" s="21"/>
      <c r="Q16" s="19"/>
    </row>
    <row r="17" spans="1:17" s="32" customFormat="1" x14ac:dyDescent="0.3">
      <c r="A17" s="19"/>
      <c r="B17" s="21"/>
      <c r="C17" s="26"/>
      <c r="D17" s="23">
        <v>1</v>
      </c>
      <c r="E17" s="18"/>
      <c r="F17" s="18"/>
      <c r="G17" s="18"/>
      <c r="H17" s="23"/>
      <c r="I17" s="23"/>
      <c r="J17" s="21"/>
      <c r="K17" s="21"/>
      <c r="L17" s="21"/>
      <c r="M17" s="21"/>
      <c r="N17" s="21"/>
      <c r="O17" s="21"/>
      <c r="P17" s="21"/>
      <c r="Q17" s="19"/>
    </row>
    <row r="18" spans="1:17" s="32" customFormat="1" x14ac:dyDescent="0.3">
      <c r="A18" s="19"/>
      <c r="B18" s="21"/>
      <c r="C18" s="26"/>
      <c r="D18" s="23">
        <v>2</v>
      </c>
      <c r="E18" s="18"/>
      <c r="F18" s="18"/>
      <c r="G18" s="18"/>
      <c r="H18" s="23"/>
      <c r="I18" s="23"/>
      <c r="J18" s="21"/>
      <c r="K18" s="21"/>
      <c r="L18" s="21"/>
      <c r="M18" s="21"/>
      <c r="N18" s="21"/>
      <c r="O18" s="21"/>
      <c r="P18" s="21"/>
      <c r="Q18" s="19"/>
    </row>
    <row r="19" spans="1:17" s="32" customFormat="1" x14ac:dyDescent="0.3">
      <c r="A19" s="19"/>
      <c r="B19" s="21"/>
      <c r="C19" s="26"/>
      <c r="D19" s="21"/>
      <c r="E19" s="21"/>
      <c r="F19" s="21"/>
      <c r="G19" s="21"/>
      <c r="H19" s="21"/>
      <c r="I19" s="21"/>
      <c r="J19" s="23"/>
      <c r="K19" s="23"/>
      <c r="L19" s="23"/>
      <c r="M19" s="21"/>
      <c r="N19" s="21"/>
      <c r="O19" s="21"/>
      <c r="P19" s="21"/>
      <c r="Q19" s="19"/>
    </row>
    <row r="20" spans="1:17" s="32" customFormat="1" x14ac:dyDescent="0.3">
      <c r="A20" s="19"/>
      <c r="B20" s="21"/>
      <c r="C20" s="26"/>
      <c r="D20" s="21"/>
      <c r="E20" s="21"/>
      <c r="F20" s="21"/>
      <c r="G20" s="21"/>
      <c r="H20" s="21"/>
      <c r="I20" s="21"/>
      <c r="J20" s="21"/>
      <c r="K20" s="61" t="s">
        <v>1</v>
      </c>
      <c r="L20" s="62"/>
      <c r="M20" s="21"/>
      <c r="N20" s="21"/>
      <c r="O20" s="21"/>
      <c r="P20" s="21"/>
      <c r="Q20" s="19"/>
    </row>
    <row r="21" spans="1:17" s="32" customFormat="1" ht="45" x14ac:dyDescent="0.3">
      <c r="A21" s="19" t="s">
        <v>26</v>
      </c>
      <c r="B21" s="21"/>
      <c r="C21" s="13"/>
      <c r="D21" s="10" t="s">
        <v>0</v>
      </c>
      <c r="E21" s="44" t="s">
        <v>12</v>
      </c>
      <c r="F21" s="44" t="s">
        <v>13</v>
      </c>
      <c r="G21" s="44" t="s">
        <v>27</v>
      </c>
      <c r="H21" s="16" t="s">
        <v>17</v>
      </c>
      <c r="I21" s="16" t="s">
        <v>18</v>
      </c>
      <c r="J21" s="63"/>
      <c r="K21" s="10" t="s">
        <v>28</v>
      </c>
      <c r="L21" s="24" t="s">
        <v>31</v>
      </c>
      <c r="M21" s="24" t="s">
        <v>32</v>
      </c>
      <c r="N21" s="16" t="s">
        <v>2</v>
      </c>
      <c r="O21" s="24" t="s">
        <v>33</v>
      </c>
      <c r="P21" s="21"/>
      <c r="Q21" s="19"/>
    </row>
    <row r="22" spans="1:17" s="32" customFormat="1" x14ac:dyDescent="0.3">
      <c r="A22" s="19"/>
      <c r="B22" s="21"/>
      <c r="C22" s="4">
        <v>1</v>
      </c>
      <c r="D22" s="74"/>
      <c r="E22" s="76"/>
      <c r="F22" s="76"/>
      <c r="G22" s="76"/>
      <c r="H22" s="77">
        <v>0.1</v>
      </c>
      <c r="I22" s="74">
        <v>1</v>
      </c>
      <c r="J22" s="21"/>
      <c r="K22" s="75" t="s">
        <v>29</v>
      </c>
      <c r="L22" s="82" t="str">
        <f>IF(OR(ISBLANK(A1_sample),ISBLANK(A2_sample),A1_blank_ave=0,A2_blank_ave=0),"",Change_absorbance)</f>
        <v/>
      </c>
      <c r="M22" s="82" t="str">
        <f>IF(OR(ISBLANK(A1_sample),ISBLANK(A2_sample),A1_blank_ave=0,A2_blank_ave=0),"",Concentration_gL)</f>
        <v/>
      </c>
      <c r="N22" s="86"/>
      <c r="O22" s="87" t="str">
        <f>IF(ISERROR(Concentration_gg),"",Concentration_gg)</f>
        <v/>
      </c>
      <c r="P22" s="21"/>
      <c r="Q22" s="19"/>
    </row>
    <row r="23" spans="1:17" s="32" customFormat="1" x14ac:dyDescent="0.3">
      <c r="A23" s="19"/>
      <c r="B23" s="21"/>
      <c r="C23" s="4"/>
      <c r="D23" s="78"/>
      <c r="E23" s="78"/>
      <c r="F23" s="78"/>
      <c r="G23" s="78"/>
      <c r="H23" s="78"/>
      <c r="I23" s="78"/>
      <c r="J23" s="21"/>
      <c r="K23" s="78" t="s">
        <v>30</v>
      </c>
      <c r="L23" s="84" t="str">
        <f>IF(OR(ISBLANK(E22),ISBLANK(F22),A2_blank_ave=0,A3_blank_ave=0),"",Change_absorbance)</f>
        <v/>
      </c>
      <c r="M23" s="84" t="str">
        <f>IF(OR(ISBLANK(D22),ISBLANK(E22),A2_blank_ave=0,A3_blank_ave=0),"",Concentration_gL)</f>
        <v/>
      </c>
      <c r="N23" s="78"/>
      <c r="O23" s="88" t="str">
        <f>IF(ISERROR(Concentration_gg),"",Concentration_gg)</f>
        <v/>
      </c>
      <c r="P23" s="21"/>
      <c r="Q23" s="19"/>
    </row>
    <row r="24" spans="1:17" s="32" customFormat="1" x14ac:dyDescent="0.3">
      <c r="A24" s="19"/>
      <c r="B24" s="21"/>
      <c r="C24" s="4">
        <v>2</v>
      </c>
      <c r="D24" s="74"/>
      <c r="E24" s="76"/>
      <c r="F24" s="76"/>
      <c r="G24" s="76"/>
      <c r="H24" s="77">
        <v>0.1</v>
      </c>
      <c r="I24" s="74">
        <v>1</v>
      </c>
      <c r="J24" s="21"/>
      <c r="K24" s="75" t="s">
        <v>29</v>
      </c>
      <c r="L24" s="82" t="str">
        <f>IF(OR(ISBLANK(A1_sample),ISBLANK(A2_sample),A1_blank_ave=0,A2_blank_ave=0),"",Change_absorbance)</f>
        <v/>
      </c>
      <c r="M24" s="82" t="str">
        <f>IF(OR(ISBLANK(A1_sample),ISBLANK(A2_sample),A1_blank_ave=0,A2_blank_ave=0),"",Concentration_gL)</f>
        <v/>
      </c>
      <c r="N24" s="86"/>
      <c r="O24" s="87" t="str">
        <f>IF(ISERROR(Concentration_gg),"",Concentration_gg)</f>
        <v/>
      </c>
      <c r="P24" s="21"/>
      <c r="Q24" s="19"/>
    </row>
    <row r="25" spans="1:17" s="32" customFormat="1" x14ac:dyDescent="0.3">
      <c r="A25" s="19"/>
      <c r="B25" s="21"/>
      <c r="C25" s="4"/>
      <c r="D25" s="78"/>
      <c r="E25" s="78"/>
      <c r="F25" s="78"/>
      <c r="G25" s="78"/>
      <c r="H25" s="78"/>
      <c r="I25" s="78"/>
      <c r="J25" s="34"/>
      <c r="K25" s="78" t="s">
        <v>30</v>
      </c>
      <c r="L25" s="84" t="str">
        <f>IF(OR(ISBLANK(E24),ISBLANK(F24),A2_blank_ave=0,A3_blank_ave=0),"",Change_absorbance)</f>
        <v/>
      </c>
      <c r="M25" s="84" t="str">
        <f>IF(OR(ISBLANK(D24),ISBLANK(E24),A2_blank_ave=0,A3_blank_ave=0),"",Concentration_gL)</f>
        <v/>
      </c>
      <c r="N25" s="78"/>
      <c r="O25" s="88" t="str">
        <f>IF(ISERROR(Concentration_gg),"",Concentration_gg)</f>
        <v/>
      </c>
      <c r="P25" s="21"/>
      <c r="Q25" s="19"/>
    </row>
    <row r="26" spans="1:17" s="32" customFormat="1" x14ac:dyDescent="0.3">
      <c r="A26" s="19"/>
      <c r="B26" s="21"/>
      <c r="C26" s="26"/>
      <c r="D26" s="34"/>
      <c r="E26" s="34"/>
      <c r="F26" s="34"/>
      <c r="G26" s="34"/>
      <c r="H26" s="34"/>
      <c r="I26" s="34"/>
      <c r="J26" s="34"/>
      <c r="K26" s="34"/>
      <c r="L26" s="34"/>
      <c r="M26" s="21"/>
      <c r="N26" s="21"/>
      <c r="O26" s="21"/>
      <c r="P26" s="21"/>
      <c r="Q26" s="19"/>
    </row>
    <row r="27" spans="1:17" s="32" customFormat="1" x14ac:dyDescent="0.3">
      <c r="A27" s="19"/>
      <c r="B27" s="21"/>
      <c r="C27" s="26"/>
      <c r="D27" s="34"/>
      <c r="E27" s="34"/>
      <c r="F27" s="34"/>
      <c r="G27" s="34"/>
      <c r="H27" s="34"/>
      <c r="I27" s="34"/>
      <c r="J27" s="34"/>
      <c r="K27" s="34"/>
      <c r="L27" s="34"/>
      <c r="M27" s="21"/>
      <c r="N27" s="21"/>
      <c r="O27" s="21"/>
      <c r="P27" s="21"/>
      <c r="Q27" s="19"/>
    </row>
    <row r="28" spans="1:17" s="32" customFormat="1" x14ac:dyDescent="0.3">
      <c r="A28" s="19"/>
      <c r="B28" s="21"/>
      <c r="C28" s="26"/>
      <c r="D28" s="34"/>
      <c r="E28" s="34"/>
      <c r="F28" s="34"/>
      <c r="G28" s="34"/>
      <c r="H28" s="34"/>
      <c r="I28" s="34"/>
      <c r="J28" s="34"/>
      <c r="K28" s="34"/>
      <c r="L28" s="34"/>
      <c r="M28" s="21"/>
      <c r="N28" s="21"/>
      <c r="O28" s="21"/>
      <c r="P28" s="21"/>
      <c r="Q28" s="19"/>
    </row>
    <row r="29" spans="1:17" s="32" customFormat="1" x14ac:dyDescent="0.3">
      <c r="A29" s="19"/>
      <c r="B29" s="21"/>
      <c r="C29" s="26"/>
      <c r="D29" s="34"/>
      <c r="E29" s="34"/>
      <c r="F29" s="34"/>
      <c r="G29" s="34"/>
      <c r="H29" s="34"/>
      <c r="I29" s="34"/>
      <c r="J29" s="34"/>
      <c r="K29" s="34"/>
      <c r="L29" s="34"/>
      <c r="M29" s="21"/>
      <c r="N29" s="21"/>
      <c r="O29" s="21"/>
      <c r="P29" s="21"/>
      <c r="Q29" s="19"/>
    </row>
    <row r="30" spans="1:17" s="32" customFormat="1" x14ac:dyDescent="0.3">
      <c r="A30" s="19"/>
      <c r="B30" s="21"/>
      <c r="C30" s="26"/>
      <c r="D30" s="34"/>
      <c r="E30" s="34"/>
      <c r="F30" s="34"/>
      <c r="G30" s="34"/>
      <c r="H30" s="34"/>
      <c r="I30" s="34"/>
      <c r="J30" s="34"/>
      <c r="K30" s="34"/>
      <c r="L30" s="34"/>
      <c r="M30" s="21"/>
      <c r="N30" s="21"/>
      <c r="O30" s="21"/>
      <c r="P30" s="21"/>
      <c r="Q30" s="19"/>
    </row>
    <row r="31" spans="1:17" s="32" customFormat="1" x14ac:dyDescent="0.3">
      <c r="A31" s="19"/>
      <c r="B31" s="21"/>
      <c r="C31" s="26"/>
      <c r="D31" s="34"/>
      <c r="E31" s="34"/>
      <c r="F31" s="34"/>
      <c r="G31" s="34"/>
      <c r="H31" s="34"/>
      <c r="I31" s="34"/>
      <c r="J31" s="34"/>
      <c r="K31" s="34"/>
      <c r="L31" s="34"/>
      <c r="M31" s="21"/>
      <c r="N31" s="21"/>
      <c r="O31" s="21"/>
      <c r="P31" s="21"/>
      <c r="Q31" s="19"/>
    </row>
    <row r="32" spans="1:17" s="32" customFormat="1" x14ac:dyDescent="0.3">
      <c r="A32" s="19"/>
      <c r="B32" s="21"/>
      <c r="C32" s="26"/>
      <c r="D32" s="34"/>
      <c r="E32" s="34"/>
      <c r="F32" s="34"/>
      <c r="G32" s="34"/>
      <c r="H32" s="34"/>
      <c r="I32" s="34"/>
      <c r="J32" s="34"/>
      <c r="K32" s="34"/>
      <c r="L32" s="34"/>
      <c r="M32" s="21"/>
      <c r="N32" s="21"/>
      <c r="O32" s="21"/>
      <c r="P32" s="21"/>
      <c r="Q32" s="19"/>
    </row>
    <row r="33" spans="1:17" s="32" customFormat="1" x14ac:dyDescent="0.3">
      <c r="A33" s="19"/>
      <c r="B33" s="21"/>
      <c r="C33" s="26"/>
      <c r="D33" s="34"/>
      <c r="E33" s="34"/>
      <c r="F33" s="34"/>
      <c r="G33" s="34"/>
      <c r="H33" s="34"/>
      <c r="I33" s="34"/>
      <c r="J33" s="34"/>
      <c r="K33" s="34"/>
      <c r="L33" s="34"/>
      <c r="M33" s="21"/>
      <c r="N33" s="21"/>
      <c r="O33" s="21"/>
      <c r="P33" s="21"/>
      <c r="Q33" s="19"/>
    </row>
    <row r="34" spans="1:17" s="32" customFormat="1" x14ac:dyDescent="0.3">
      <c r="A34" s="19"/>
      <c r="B34" s="21"/>
      <c r="C34" s="26"/>
      <c r="D34" s="34"/>
      <c r="E34" s="34"/>
      <c r="F34" s="34"/>
      <c r="G34" s="34"/>
      <c r="H34" s="34"/>
      <c r="I34" s="34"/>
      <c r="J34" s="34"/>
      <c r="K34" s="34"/>
      <c r="L34" s="34"/>
      <c r="M34" s="21"/>
      <c r="N34" s="21"/>
      <c r="O34" s="21"/>
      <c r="P34" s="21"/>
      <c r="Q34" s="19"/>
    </row>
    <row r="35" spans="1:17" s="32" customFormat="1" x14ac:dyDescent="0.3">
      <c r="A35" s="19"/>
      <c r="B35" s="21"/>
      <c r="C35" s="26"/>
      <c r="D35" s="34"/>
      <c r="E35" s="34"/>
      <c r="F35" s="34"/>
      <c r="G35" s="34"/>
      <c r="H35" s="34" t="s">
        <v>22</v>
      </c>
      <c r="I35" s="34"/>
      <c r="J35" s="34"/>
      <c r="K35" s="34"/>
      <c r="L35" s="34"/>
      <c r="M35" s="21"/>
      <c r="N35" s="21"/>
      <c r="O35" s="21"/>
      <c r="P35" s="21"/>
      <c r="Q35" s="19"/>
    </row>
    <row r="36" spans="1:17" s="32" customFormat="1" x14ac:dyDescent="0.3">
      <c r="A36" s="19"/>
      <c r="B36" s="21"/>
      <c r="C36" s="26"/>
      <c r="D36" s="34"/>
      <c r="E36" s="34"/>
      <c r="F36" s="34"/>
      <c r="G36" s="34"/>
      <c r="H36" s="34"/>
      <c r="I36" s="34"/>
      <c r="J36" s="34"/>
      <c r="K36" s="34"/>
      <c r="L36" s="34"/>
      <c r="M36" s="21"/>
      <c r="N36" s="21"/>
      <c r="O36" s="21"/>
      <c r="P36" s="21"/>
      <c r="Q36" s="19"/>
    </row>
    <row r="37" spans="1:17" s="32" customFormat="1" ht="30" customHeight="1" x14ac:dyDescent="0.4">
      <c r="A37" s="19"/>
      <c r="B37" s="21"/>
      <c r="C37" s="64" t="s">
        <v>6</v>
      </c>
      <c r="D37" s="47"/>
      <c r="E37" s="47"/>
      <c r="F37" s="47"/>
      <c r="G37" s="47"/>
      <c r="H37" s="47"/>
      <c r="I37" s="47"/>
      <c r="J37" s="47"/>
      <c r="K37" s="47"/>
      <c r="L37" s="47"/>
      <c r="M37" s="48"/>
      <c r="N37" s="21"/>
      <c r="O37" s="21"/>
      <c r="P37" s="21"/>
      <c r="Q37" s="19"/>
    </row>
    <row r="38" spans="1:17" s="36" customFormat="1" ht="25.15" customHeight="1" x14ac:dyDescent="0.35">
      <c r="A38" s="35"/>
      <c r="B38" s="38"/>
      <c r="C38" s="65" t="s">
        <v>7</v>
      </c>
      <c r="D38" s="50"/>
      <c r="E38" s="50"/>
      <c r="F38" s="50"/>
      <c r="G38" s="50"/>
      <c r="I38" s="50"/>
      <c r="J38" s="50"/>
      <c r="K38" s="50"/>
      <c r="L38" s="50"/>
      <c r="M38" s="49"/>
      <c r="N38" s="38"/>
      <c r="O38" s="38"/>
      <c r="P38" s="38"/>
      <c r="Q38" s="35"/>
    </row>
    <row r="39" spans="1:17" s="37" customFormat="1" ht="20.45" customHeight="1" x14ac:dyDescent="0.35">
      <c r="A39" s="35"/>
      <c r="B39" s="38"/>
      <c r="C39" s="91" t="s">
        <v>8</v>
      </c>
      <c r="D39" s="92"/>
      <c r="E39" s="93"/>
      <c r="F39" s="93"/>
      <c r="G39" s="67"/>
      <c r="H39" s="50"/>
      <c r="I39" s="67"/>
      <c r="J39" s="67"/>
      <c r="K39" s="67"/>
      <c r="L39" s="67"/>
      <c r="M39" s="50"/>
      <c r="N39" s="39"/>
      <c r="O39" s="39"/>
      <c r="P39" s="38"/>
      <c r="Q39" s="35"/>
    </row>
    <row r="40" spans="1:17" s="37" customFormat="1" ht="36" customHeight="1" x14ac:dyDescent="0.3">
      <c r="A40" s="35"/>
      <c r="B40" s="38"/>
      <c r="C40" s="92"/>
      <c r="D40" s="92"/>
      <c r="E40" s="93"/>
      <c r="F40" s="93"/>
      <c r="G40" s="67"/>
      <c r="H40" s="68" t="s">
        <v>9</v>
      </c>
      <c r="I40" s="67"/>
      <c r="J40" s="67"/>
      <c r="K40" s="67"/>
      <c r="L40" s="67"/>
      <c r="M40" s="68"/>
      <c r="N40" s="39"/>
      <c r="O40" s="39"/>
      <c r="P40" s="38"/>
      <c r="Q40" s="35"/>
    </row>
    <row r="41" spans="1:17" s="37" customFormat="1" ht="31.15" customHeight="1" x14ac:dyDescent="0.35">
      <c r="A41" s="35"/>
      <c r="B41" s="38"/>
      <c r="C41" s="51" t="s">
        <v>3</v>
      </c>
      <c r="D41" s="51"/>
      <c r="E41" s="51"/>
      <c r="F41" s="51"/>
      <c r="G41" s="51"/>
      <c r="H41" s="69"/>
      <c r="I41" s="51"/>
      <c r="J41" s="51"/>
      <c r="K41" s="51"/>
      <c r="L41" s="51"/>
      <c r="M41" s="69"/>
      <c r="N41" s="39"/>
      <c r="O41" s="39"/>
      <c r="P41" s="38"/>
      <c r="Q41" s="35"/>
    </row>
    <row r="42" spans="1:17" s="37" customFormat="1" ht="16.899999999999999" customHeight="1" x14ac:dyDescent="0.35">
      <c r="A42" s="35"/>
      <c r="B42" s="38"/>
      <c r="C42" s="52" t="s">
        <v>10</v>
      </c>
      <c r="D42" s="51"/>
      <c r="E42" s="51"/>
      <c r="F42" s="51"/>
      <c r="G42" s="51"/>
      <c r="H42" s="68" t="s">
        <v>36</v>
      </c>
      <c r="I42" s="51"/>
      <c r="J42" s="51"/>
      <c r="K42" s="51"/>
      <c r="L42" s="51"/>
      <c r="M42" s="68"/>
      <c r="N42" s="39"/>
      <c r="O42" s="39"/>
      <c r="P42" s="38"/>
      <c r="Q42" s="35"/>
    </row>
    <row r="43" spans="1:17" s="37" customFormat="1" ht="16.899999999999999" customHeight="1" x14ac:dyDescent="0.35">
      <c r="A43" s="35"/>
      <c r="B43" s="38"/>
      <c r="C43" s="70" t="s">
        <v>11</v>
      </c>
      <c r="D43" s="51"/>
      <c r="E43" s="51"/>
      <c r="F43" s="51"/>
      <c r="G43" s="51"/>
      <c r="H43" s="68" t="s">
        <v>37</v>
      </c>
      <c r="I43" s="51"/>
      <c r="J43" s="51"/>
      <c r="K43" s="51"/>
      <c r="L43" s="51"/>
      <c r="M43" s="68"/>
      <c r="N43" s="39"/>
      <c r="O43" s="39"/>
      <c r="P43" s="38"/>
      <c r="Q43" s="35"/>
    </row>
    <row r="44" spans="1:17" ht="16.899999999999999" customHeight="1" x14ac:dyDescent="0.35">
      <c r="A44" s="35"/>
      <c r="B44" s="38"/>
      <c r="C44" s="70" t="s">
        <v>4</v>
      </c>
      <c r="D44" s="53"/>
      <c r="E44" s="53"/>
      <c r="F44" s="53"/>
      <c r="G44" s="53"/>
      <c r="H44" s="68" t="s">
        <v>5</v>
      </c>
      <c r="I44" s="53"/>
      <c r="J44" s="53"/>
      <c r="K44" s="53"/>
      <c r="L44" s="53"/>
      <c r="M44" s="68"/>
      <c r="N44"/>
      <c r="O44" s="39"/>
      <c r="P44" s="38"/>
      <c r="Q44" s="35"/>
    </row>
    <row r="45" spans="1:17" ht="16.899999999999999" customHeight="1" x14ac:dyDescent="0.35">
      <c r="A45" s="35"/>
      <c r="B45" s="38"/>
      <c r="C45" s="70"/>
      <c r="D45" s="53"/>
      <c r="E45" s="53"/>
      <c r="F45" s="53"/>
      <c r="G45" s="53"/>
      <c r="I45" s="53"/>
      <c r="J45" s="53"/>
      <c r="K45" s="53"/>
      <c r="L45" s="53"/>
      <c r="M45" s="50"/>
      <c r="N45" s="70" t="s">
        <v>38</v>
      </c>
      <c r="O45" s="39"/>
      <c r="P45" s="38"/>
      <c r="Q45" s="35"/>
    </row>
    <row r="46" spans="1:17" ht="16.899999999999999" customHeight="1" x14ac:dyDescent="0.35">
      <c r="A46" s="35"/>
      <c r="B46" s="38"/>
      <c r="C46" s="70"/>
      <c r="D46" s="53"/>
      <c r="E46" s="53"/>
      <c r="F46" s="53"/>
      <c r="G46" s="53"/>
      <c r="H46" s="53"/>
      <c r="I46" s="53"/>
      <c r="J46" s="53"/>
      <c r="K46" s="53"/>
      <c r="L46" s="53"/>
      <c r="M46" s="71"/>
      <c r="N46" s="39"/>
      <c r="O46" s="39"/>
      <c r="P46" s="38"/>
      <c r="Q46" s="35"/>
    </row>
    <row r="47" spans="1:17" s="36" customFormat="1" ht="9.4" customHeight="1" x14ac:dyDescent="0.35">
      <c r="A47" s="35"/>
      <c r="B47" s="38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66"/>
      <c r="N47" s="38"/>
      <c r="O47" s="38"/>
      <c r="P47" s="38"/>
      <c r="Q47" s="35"/>
    </row>
    <row r="48" spans="1:17" s="36" customFormat="1" ht="400.15" customHeight="1" x14ac:dyDescent="0.3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</row>
  </sheetData>
  <sheetProtection password="8E71" sheet="1" objects="1" scenarios="1"/>
  <mergeCells count="2">
    <mergeCell ref="C8:M8"/>
    <mergeCell ref="C39:F40"/>
  </mergeCells>
  <phoneticPr fontId="0" type="noConversion"/>
  <dataValidations count="3">
    <dataValidation allowBlank="1" sqref="M5:M7 M1:M2 A1:B1048576 D1:L7 H26:H37 C48:L65536 C41 M41 M47:M65536 D26:G38 C43:C46 E9:G13 H41 D9:D14 H9:L14 M9:M19 P1:IV1048576 N1:O19 D41:G46 I41:L46 H46 I26:I38 K26:M38 C26:C37 C1:C20 J25:J38 O26:O65536 N26:N43 N45:N65536"/>
    <dataValidation type="decimal" errorStyle="warning" allowBlank="1" showErrorMessage="1" error="Please enter numeric values only." sqref="H17:H18">
      <formula1>0</formula1>
      <formula2>100</formula2>
    </dataValidation>
    <dataValidation type="decimal" allowBlank="1" showErrorMessage="1" error="Enter numeric values only" sqref="E22:I25 E14:G14 E17:G18 J22:J24 D23 D25 N22:N25">
      <formula1>0</formula1>
      <formula2>10000</formula2>
    </dataValidation>
  </dataValidations>
  <hyperlinks>
    <hyperlink ref="H44" r:id="rId1" display="mailto:info@megazyme.com"/>
    <hyperlink ref="H40" r:id="rId2" display="http://www.megazyme.com/"/>
    <hyperlink ref="H43" r:id="rId3"/>
    <hyperlink ref="H42" r:id="rId4"/>
  </hyperlinks>
  <pageMargins left="0.59055118110236227" right="0.59055118110236227" top="0.59055118110236227" bottom="0.98425196850393704" header="0.51181102362204722" footer="0.51181102362204722"/>
  <pageSetup paperSize="9" scale="87" orientation="landscape" horizontalDpi="360" verticalDpi="360" r:id="rId5"/>
  <headerFooter alignWithMargins="0">
    <oddFooter>&amp;LPrinted on &amp;D, Page &amp;P of &amp;N</oddFooter>
  </headerFooter>
  <rowBreaks count="2" manualBreakCount="2">
    <brk id="22" min="1" max="15" man="1"/>
    <brk id="46" min="1" max="15" man="1"/>
  </rowBreaks>
  <drawing r:id="rId6"/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97"/>
  <sheetViews>
    <sheetView zoomScaleNormal="100" workbookViewId="0">
      <selection activeCell="U10" sqref="U10"/>
    </sheetView>
  </sheetViews>
  <sheetFormatPr defaultColWidth="12.28515625" defaultRowHeight="15" x14ac:dyDescent="0.3"/>
  <cols>
    <col min="1" max="1" width="0.85546875" style="1" customWidth="1"/>
    <col min="2" max="2" width="0.7109375" style="1" customWidth="1"/>
    <col min="3" max="3" width="3.5703125" style="1" customWidth="1"/>
    <col min="4" max="4" width="14.7109375" style="1" customWidth="1"/>
    <col min="5" max="7" width="9.5703125" style="1" customWidth="1"/>
    <col min="8" max="9" width="10" style="1" customWidth="1"/>
    <col min="10" max="10" width="1.7109375" style="1" customWidth="1"/>
    <col min="11" max="11" width="10.85546875" style="1" customWidth="1"/>
    <col min="12" max="12" width="10.42578125" style="1" hidden="1" customWidth="1"/>
    <col min="13" max="13" width="11.7109375" style="1" customWidth="1"/>
    <col min="14" max="14" width="10.42578125" style="1" hidden="1" customWidth="1"/>
    <col min="15" max="15" width="11.7109375" style="1" customWidth="1"/>
    <col min="16" max="16" width="1.7109375" style="1" customWidth="1"/>
    <col min="17" max="17" width="10" style="1" customWidth="1"/>
    <col min="18" max="18" width="9.85546875" style="1" hidden="1" customWidth="1"/>
    <col min="19" max="19" width="11.7109375" style="1" customWidth="1"/>
    <col min="20" max="20" width="1.140625" style="1" customWidth="1"/>
    <col min="21" max="21" width="200.7109375" style="1" customWidth="1"/>
    <col min="22" max="16384" width="12.28515625" style="1"/>
  </cols>
  <sheetData>
    <row r="1" spans="1:21" ht="7.9" customHeight="1" x14ac:dyDescent="0.3">
      <c r="A1" s="8"/>
      <c r="B1" s="8"/>
      <c r="C1" s="8"/>
      <c r="D1" s="8"/>
      <c r="E1" s="8"/>
      <c r="F1" s="8"/>
      <c r="G1" s="8"/>
      <c r="H1" s="8"/>
      <c r="I1" s="8"/>
      <c r="J1" s="7"/>
      <c r="K1" s="8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 ht="100.15" customHeight="1" x14ac:dyDescent="0.3">
      <c r="A2" s="8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7"/>
    </row>
    <row r="3" spans="1:21" ht="15" customHeight="1" x14ac:dyDescent="0.3">
      <c r="A3" s="8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7"/>
    </row>
    <row r="4" spans="1:21" x14ac:dyDescent="0.3">
      <c r="A4" s="8"/>
      <c r="B4" s="4"/>
      <c r="C4" s="4"/>
      <c r="D4" s="5" t="s">
        <v>14</v>
      </c>
      <c r="E4" s="94"/>
      <c r="F4" s="95"/>
      <c r="G4" s="96"/>
      <c r="H4" s="4"/>
      <c r="I4" s="4"/>
      <c r="J4" s="4"/>
      <c r="K4" s="4"/>
      <c r="L4" s="4"/>
      <c r="M4" s="17"/>
      <c r="N4" s="17"/>
      <c r="O4" s="17"/>
      <c r="P4" s="4"/>
      <c r="Q4" s="17"/>
      <c r="R4" s="4"/>
      <c r="S4" s="4"/>
      <c r="T4" s="4"/>
      <c r="U4" s="7"/>
    </row>
    <row r="5" spans="1:21" ht="15.4" customHeight="1" x14ac:dyDescent="0.3">
      <c r="A5" s="8"/>
      <c r="B5" s="4"/>
      <c r="C5" s="4"/>
      <c r="D5" s="4"/>
      <c r="E5" s="4"/>
      <c r="F5" s="4"/>
      <c r="G5" s="4"/>
      <c r="H5" s="4"/>
      <c r="I5" s="4"/>
      <c r="K5" s="4"/>
      <c r="L5" s="30"/>
      <c r="M5" s="4"/>
      <c r="N5" s="4"/>
      <c r="O5" s="4"/>
      <c r="P5" s="4"/>
      <c r="Q5" s="4"/>
      <c r="R5" s="4"/>
      <c r="S5" s="9"/>
      <c r="T5" s="4"/>
      <c r="U5" s="7"/>
    </row>
    <row r="6" spans="1:21" x14ac:dyDescent="0.3">
      <c r="A6" s="8"/>
      <c r="B6" s="4"/>
      <c r="C6" s="3"/>
      <c r="D6" s="3"/>
      <c r="E6" s="5" t="s">
        <v>15</v>
      </c>
      <c r="G6" s="4"/>
      <c r="H6" s="4"/>
      <c r="I6" s="3"/>
      <c r="J6" s="4"/>
      <c r="K6" s="3"/>
      <c r="L6" s="30"/>
      <c r="M6" s="4"/>
      <c r="N6" s="4"/>
      <c r="O6" s="4"/>
      <c r="P6" s="4"/>
      <c r="Q6" s="4"/>
      <c r="R6" s="4"/>
      <c r="S6" s="9"/>
      <c r="T6" s="4"/>
      <c r="U6" s="7"/>
    </row>
    <row r="7" spans="1:21" ht="19.5" x14ac:dyDescent="0.4">
      <c r="A7" s="8"/>
      <c r="B7" s="4"/>
      <c r="C7" s="3"/>
      <c r="D7" s="3"/>
      <c r="E7" s="45" t="s">
        <v>12</v>
      </c>
      <c r="F7" s="45" t="s">
        <v>13</v>
      </c>
      <c r="G7" s="45" t="s">
        <v>27</v>
      </c>
      <c r="H7" s="4"/>
      <c r="I7" s="3"/>
      <c r="J7" s="4"/>
      <c r="K7" s="3"/>
      <c r="L7" s="4"/>
      <c r="M7" s="4"/>
      <c r="N7" s="4"/>
      <c r="O7" s="4"/>
      <c r="P7" s="4"/>
      <c r="Q7" s="4"/>
      <c r="R7" s="4"/>
      <c r="S7" s="4"/>
      <c r="T7" s="4"/>
      <c r="U7" s="7"/>
    </row>
    <row r="8" spans="1:21" x14ac:dyDescent="0.3">
      <c r="A8" s="8"/>
      <c r="B8" s="4"/>
      <c r="C8" s="3"/>
      <c r="D8" s="3">
        <v>1</v>
      </c>
      <c r="E8" s="18"/>
      <c r="F8" s="18"/>
      <c r="G8" s="18"/>
      <c r="H8" s="4"/>
      <c r="I8" s="3"/>
      <c r="J8" s="4"/>
      <c r="K8" s="3"/>
      <c r="L8" s="4"/>
      <c r="M8" s="4"/>
      <c r="N8" s="4"/>
      <c r="O8" s="4"/>
      <c r="P8" s="4"/>
      <c r="Q8" s="4"/>
      <c r="R8" s="4"/>
      <c r="S8" s="4"/>
      <c r="T8" s="4"/>
      <c r="U8" s="7"/>
    </row>
    <row r="9" spans="1:21" x14ac:dyDescent="0.3">
      <c r="A9" s="8"/>
      <c r="B9" s="4"/>
      <c r="C9" s="3"/>
      <c r="D9" s="3">
        <v>2</v>
      </c>
      <c r="E9" s="18"/>
      <c r="F9" s="18"/>
      <c r="G9" s="18"/>
      <c r="H9" s="4"/>
      <c r="I9" s="3"/>
      <c r="J9" s="4"/>
      <c r="K9" s="3"/>
      <c r="L9" s="4"/>
      <c r="M9" s="4"/>
      <c r="N9" s="4"/>
      <c r="O9" s="4"/>
      <c r="P9" s="4"/>
      <c r="Q9" s="4"/>
      <c r="R9" s="4"/>
      <c r="S9" s="4"/>
      <c r="T9" s="4"/>
      <c r="U9" s="7"/>
    </row>
    <row r="10" spans="1:21" x14ac:dyDescent="0.3">
      <c r="A10" s="8"/>
      <c r="B10" s="4"/>
      <c r="C10" s="3"/>
      <c r="D10" s="3"/>
      <c r="E10" s="72">
        <f>IF(COUNT(E8:E9)=0,0,(IF(A1_blank_1=0,0.0000001,A1_blank_1)+IF(A1_blank_2=0,0.0000001,A1_blank_2))/COUNT(E8:E9))</f>
        <v>0</v>
      </c>
      <c r="F10" s="72">
        <f xml:space="preserve"> IF(COUNT(F8:F9)=0,0,(IF(A2_blank_1=0,0.0000001,A2_blank_1)+IF(A2_blank_2=0,0.0000001,A2_blank_2))/COUNT(F8:F9))</f>
        <v>0</v>
      </c>
      <c r="G10" s="72">
        <f xml:space="preserve"> IF(COUNT(G8:G9)=0,0,(IF(A3_blank_1=0,0.0000001,A3_blank_1)+IF(A3_blank_2=0,0.0000001,A3_blank_2))/COUNT(G8:G9))</f>
        <v>0</v>
      </c>
      <c r="H10" s="4"/>
      <c r="I10" s="3"/>
      <c r="J10" s="4"/>
      <c r="K10" s="3"/>
      <c r="L10" s="4"/>
      <c r="M10" s="4"/>
      <c r="N10" s="4"/>
      <c r="O10" s="4"/>
      <c r="P10" s="4"/>
      <c r="Q10" s="4"/>
      <c r="R10" s="4"/>
      <c r="S10" s="4"/>
      <c r="T10" s="4"/>
      <c r="U10" s="7"/>
    </row>
    <row r="11" spans="1:21" s="2" customFormat="1" x14ac:dyDescent="0.3">
      <c r="A11" s="8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7"/>
    </row>
    <row r="12" spans="1:21" s="2" customFormat="1" x14ac:dyDescent="0.3">
      <c r="A12" s="8"/>
      <c r="B12" s="4"/>
      <c r="C12" s="4"/>
      <c r="D12" s="4"/>
      <c r="E12" s="5" t="s">
        <v>16</v>
      </c>
      <c r="F12" s="4"/>
      <c r="G12" s="4"/>
      <c r="H12" s="4"/>
      <c r="I12" s="4"/>
      <c r="J12" s="4"/>
      <c r="K12" s="4"/>
      <c r="L12" s="4"/>
      <c r="M12" s="5" t="s">
        <v>1</v>
      </c>
      <c r="N12" s="4"/>
      <c r="O12" s="41"/>
      <c r="P12" s="4"/>
      <c r="Q12" s="4"/>
      <c r="R12" s="4"/>
      <c r="S12" s="4"/>
      <c r="T12" s="4"/>
      <c r="U12" s="7"/>
    </row>
    <row r="13" spans="1:21" s="15" customFormat="1" ht="63" x14ac:dyDescent="0.3">
      <c r="A13" s="11"/>
      <c r="B13" s="12"/>
      <c r="C13" s="10"/>
      <c r="D13" s="10" t="s">
        <v>0</v>
      </c>
      <c r="E13" s="44" t="s">
        <v>12</v>
      </c>
      <c r="F13" s="44" t="s">
        <v>13</v>
      </c>
      <c r="G13" s="44" t="s">
        <v>27</v>
      </c>
      <c r="H13" s="16" t="s">
        <v>17</v>
      </c>
      <c r="I13" s="16" t="s">
        <v>18</v>
      </c>
      <c r="J13" s="46"/>
      <c r="K13" s="10" t="s">
        <v>28</v>
      </c>
      <c r="L13" s="73" t="s">
        <v>23</v>
      </c>
      <c r="M13" s="24" t="s">
        <v>31</v>
      </c>
      <c r="N13" s="73" t="s">
        <v>24</v>
      </c>
      <c r="O13" s="24" t="s">
        <v>32</v>
      </c>
      <c r="P13" s="46"/>
      <c r="Q13" s="16" t="s">
        <v>2</v>
      </c>
      <c r="R13" s="73" t="s">
        <v>25</v>
      </c>
      <c r="S13" s="24" t="s">
        <v>33</v>
      </c>
      <c r="T13" s="13"/>
      <c r="U13" s="14"/>
    </row>
    <row r="14" spans="1:21" x14ac:dyDescent="0.3">
      <c r="A14" s="8"/>
      <c r="B14" s="4"/>
      <c r="C14" s="79">
        <v>1</v>
      </c>
      <c r="D14" s="74"/>
      <c r="E14" s="76"/>
      <c r="F14" s="76"/>
      <c r="G14" s="76"/>
      <c r="H14" s="77">
        <v>0.1</v>
      </c>
      <c r="I14" s="74">
        <v>1</v>
      </c>
      <c r="J14" s="6"/>
      <c r="K14" s="75" t="s">
        <v>29</v>
      </c>
      <c r="L14" s="81">
        <f>(A2_sample-A1_sample)-(A2_blank_ave-A1_blank_ave)</f>
        <v>0</v>
      </c>
      <c r="M14" s="82" t="str">
        <f>IF(OR(ISBLANK(A1_sample),ISBLANK(A2_sample),A1_blank_ave=0,A2_blank_ave=0),"",Change_absorbance)</f>
        <v/>
      </c>
      <c r="N14" s="81">
        <f>0.06634*L14*Dilution/Sample_volume</f>
        <v>0</v>
      </c>
      <c r="O14" s="87" t="str">
        <f>IF(OR(ISBLANK(A1_sample),ISBLANK(A2_sample),A1_blank_ave=0,A2_blank_ave=0),"",Concentration_gL)</f>
        <v/>
      </c>
      <c r="P14" s="6"/>
      <c r="Q14" s="86"/>
      <c r="R14" s="81" t="e">
        <f>Concentration_gL*100/Sample_con_gL</f>
        <v>#DIV/0!</v>
      </c>
      <c r="S14" s="87" t="str">
        <f>IF(ISERROR(Concentration_gg),"",Concentration_gg)</f>
        <v/>
      </c>
      <c r="T14" s="4"/>
      <c r="U14" s="7"/>
    </row>
    <row r="15" spans="1:21" x14ac:dyDescent="0.3">
      <c r="A15" s="8"/>
      <c r="B15" s="4"/>
      <c r="C15" s="80"/>
      <c r="D15" s="78"/>
      <c r="E15" s="78"/>
      <c r="F15" s="78"/>
      <c r="G15" s="78"/>
      <c r="H15" s="78"/>
      <c r="I15" s="78"/>
      <c r="J15" s="6"/>
      <c r="K15" s="78" t="s">
        <v>30</v>
      </c>
      <c r="L15" s="83">
        <f>(G14-F14)-(A3_blank_ave-A2_blank_ave)</f>
        <v>0</v>
      </c>
      <c r="M15" s="84" t="str">
        <f>IF(OR(ISBLANK(F14),ISBLANK(G14),A2_blank_ave=0,A3_blank_ave=0),"",Change_absorbance)</f>
        <v/>
      </c>
      <c r="N15" s="85">
        <f>0.06692*L15*I14/H14</f>
        <v>0</v>
      </c>
      <c r="O15" s="88" t="str">
        <f>IF(OR(ISBLANK(F14),ISBLANK(G14),A2_blank_ave=0,A3_blank_ave=0),"",Concentration_gL)</f>
        <v/>
      </c>
      <c r="P15" s="6"/>
      <c r="Q15" s="78"/>
      <c r="R15" s="85" t="e">
        <f>Concentration_gL*100/Q14</f>
        <v>#DIV/0!</v>
      </c>
      <c r="S15" s="88" t="str">
        <f t="shared" ref="S15:S78" si="0">IF(ISERROR(Concentration_gg),"",Concentration_gg)</f>
        <v/>
      </c>
      <c r="T15" s="4"/>
      <c r="U15" s="7"/>
    </row>
    <row r="16" spans="1:21" x14ac:dyDescent="0.3">
      <c r="A16" s="8"/>
      <c r="B16" s="4"/>
      <c r="C16" s="79">
        <v>2</v>
      </c>
      <c r="D16" s="74"/>
      <c r="E16" s="76"/>
      <c r="F16" s="76"/>
      <c r="G16" s="76"/>
      <c r="H16" s="77">
        <v>0.1</v>
      </c>
      <c r="I16" s="74">
        <v>1</v>
      </c>
      <c r="J16" s="6"/>
      <c r="K16" s="75" t="s">
        <v>29</v>
      </c>
      <c r="L16" s="81">
        <f>(A2_sample-A1_sample)-(A2_blank_ave-A1_blank_ave)</f>
        <v>0</v>
      </c>
      <c r="M16" s="82" t="str">
        <f>IF(OR(ISBLANK(A1_sample),ISBLANK(A2_sample),A1_blank_ave=0,A2_blank_ave=0),"",Change_absorbance)</f>
        <v/>
      </c>
      <c r="N16" s="81">
        <f>0.06634*L16*Dilution/Sample_volume</f>
        <v>0</v>
      </c>
      <c r="O16" s="87" t="str">
        <f>IF(OR(ISBLANK(A1_sample),ISBLANK(A2_sample),A1_blank_ave=0,A2_blank_ave=0),"",Concentration_gL)</f>
        <v/>
      </c>
      <c r="P16" s="6"/>
      <c r="Q16" s="86"/>
      <c r="R16" s="81" t="e">
        <f>Concentration_gL*100/Sample_con_gL</f>
        <v>#DIV/0!</v>
      </c>
      <c r="S16" s="87" t="str">
        <f t="shared" si="0"/>
        <v/>
      </c>
      <c r="T16" s="4"/>
      <c r="U16" s="7"/>
    </row>
    <row r="17" spans="1:21" x14ac:dyDescent="0.3">
      <c r="A17" s="8"/>
      <c r="B17" s="4"/>
      <c r="C17" s="80"/>
      <c r="D17" s="78"/>
      <c r="E17" s="78"/>
      <c r="F17" s="78"/>
      <c r="G17" s="78"/>
      <c r="H17" s="78"/>
      <c r="I17" s="78"/>
      <c r="J17" s="6"/>
      <c r="K17" s="78" t="s">
        <v>30</v>
      </c>
      <c r="L17" s="83">
        <f>(G16-F16)-(A3_blank_ave-A2_blank_ave)</f>
        <v>0</v>
      </c>
      <c r="M17" s="84" t="str">
        <f>IF(OR(ISBLANK(F16),ISBLANK(G16),A2_blank_ave=0,A3_blank_ave=0),"",Change_absorbance)</f>
        <v/>
      </c>
      <c r="N17" s="85">
        <f>0.06692*L17*I16/H16</f>
        <v>0</v>
      </c>
      <c r="O17" s="88" t="str">
        <f>IF(OR(ISBLANK(F16),ISBLANK(G16),A2_blank_ave=0,A3_blank_ave=0),"",Concentration_gL)</f>
        <v/>
      </c>
      <c r="P17" s="6"/>
      <c r="Q17" s="78"/>
      <c r="R17" s="85" t="e">
        <f>Concentration_gL*100/Q16</f>
        <v>#DIV/0!</v>
      </c>
      <c r="S17" s="88" t="str">
        <f t="shared" si="0"/>
        <v/>
      </c>
      <c r="T17" s="4"/>
      <c r="U17" s="7"/>
    </row>
    <row r="18" spans="1:21" x14ac:dyDescent="0.3">
      <c r="A18" s="8"/>
      <c r="B18" s="4"/>
      <c r="C18" s="79">
        <v>3</v>
      </c>
      <c r="D18" s="74"/>
      <c r="E18" s="76"/>
      <c r="F18" s="76"/>
      <c r="G18" s="76"/>
      <c r="H18" s="77">
        <v>0.1</v>
      </c>
      <c r="I18" s="74">
        <v>1</v>
      </c>
      <c r="J18" s="6"/>
      <c r="K18" s="75" t="s">
        <v>29</v>
      </c>
      <c r="L18" s="81">
        <f>(A2_sample-A1_sample)-(A2_blank_ave-A1_blank_ave)</f>
        <v>0</v>
      </c>
      <c r="M18" s="82" t="str">
        <f>IF(OR(ISBLANK(A1_sample),ISBLANK(A2_sample),A1_blank_ave=0,A2_blank_ave=0),"",Change_absorbance)</f>
        <v/>
      </c>
      <c r="N18" s="81">
        <f>0.06634*L18*Dilution/Sample_volume</f>
        <v>0</v>
      </c>
      <c r="O18" s="87" t="str">
        <f>IF(OR(ISBLANK(A1_sample),ISBLANK(A2_sample),A1_blank_ave=0,A2_blank_ave=0),"",Concentration_gL)</f>
        <v/>
      </c>
      <c r="P18" s="6"/>
      <c r="Q18" s="86"/>
      <c r="R18" s="81" t="e">
        <f>Concentration_gL*100/Sample_con_gL</f>
        <v>#DIV/0!</v>
      </c>
      <c r="S18" s="87" t="str">
        <f t="shared" si="0"/>
        <v/>
      </c>
      <c r="T18" s="4"/>
      <c r="U18" s="7"/>
    </row>
    <row r="19" spans="1:21" x14ac:dyDescent="0.3">
      <c r="A19" s="8"/>
      <c r="B19" s="4"/>
      <c r="C19" s="80"/>
      <c r="D19" s="78"/>
      <c r="E19" s="78"/>
      <c r="F19" s="78"/>
      <c r="G19" s="78"/>
      <c r="H19" s="78"/>
      <c r="I19" s="78"/>
      <c r="J19" s="6"/>
      <c r="K19" s="78" t="s">
        <v>30</v>
      </c>
      <c r="L19" s="83">
        <f>(G18-F18)-(A3_blank_ave-A2_blank_ave)</f>
        <v>0</v>
      </c>
      <c r="M19" s="84" t="str">
        <f>IF(OR(ISBLANK(F18),ISBLANK(G18),A2_blank_ave=0,A3_blank_ave=0),"",Change_absorbance)</f>
        <v/>
      </c>
      <c r="N19" s="85">
        <f>0.06692*L19*I18/H18</f>
        <v>0</v>
      </c>
      <c r="O19" s="88" t="str">
        <f>IF(OR(ISBLANK(F18),ISBLANK(G18),A2_blank_ave=0,A3_blank_ave=0),"",Concentration_gL)</f>
        <v/>
      </c>
      <c r="P19" s="6"/>
      <c r="Q19" s="78"/>
      <c r="R19" s="85" t="e">
        <f>Concentration_gL*100/Q18</f>
        <v>#DIV/0!</v>
      </c>
      <c r="S19" s="88" t="str">
        <f t="shared" si="0"/>
        <v/>
      </c>
      <c r="T19" s="4"/>
      <c r="U19" s="7"/>
    </row>
    <row r="20" spans="1:21" x14ac:dyDescent="0.3">
      <c r="A20" s="8"/>
      <c r="B20" s="4"/>
      <c r="C20" s="79">
        <v>4</v>
      </c>
      <c r="D20" s="74"/>
      <c r="E20" s="76"/>
      <c r="F20" s="76"/>
      <c r="G20" s="76"/>
      <c r="H20" s="77">
        <v>0.1</v>
      </c>
      <c r="I20" s="74">
        <v>1</v>
      </c>
      <c r="J20" s="6"/>
      <c r="K20" s="75" t="s">
        <v>29</v>
      </c>
      <c r="L20" s="81">
        <f>(A2_sample-A1_sample)-(A2_blank_ave-A1_blank_ave)</f>
        <v>0</v>
      </c>
      <c r="M20" s="82" t="str">
        <f>IF(OR(ISBLANK(A1_sample),ISBLANK(A2_sample),A1_blank_ave=0,A2_blank_ave=0),"",Change_absorbance)</f>
        <v/>
      </c>
      <c r="N20" s="81">
        <f>0.06634*L20*Dilution/Sample_volume</f>
        <v>0</v>
      </c>
      <c r="O20" s="87" t="str">
        <f>IF(OR(ISBLANK(A1_sample),ISBLANK(A2_sample),A1_blank_ave=0,A2_blank_ave=0),"",Concentration_gL)</f>
        <v/>
      </c>
      <c r="P20" s="6"/>
      <c r="Q20" s="86"/>
      <c r="R20" s="81" t="e">
        <f>Concentration_gL*100/Sample_con_gL</f>
        <v>#DIV/0!</v>
      </c>
      <c r="S20" s="87" t="str">
        <f t="shared" si="0"/>
        <v/>
      </c>
      <c r="T20" s="4"/>
      <c r="U20" s="7"/>
    </row>
    <row r="21" spans="1:21" x14ac:dyDescent="0.3">
      <c r="A21" s="8"/>
      <c r="B21" s="4"/>
      <c r="C21" s="80"/>
      <c r="D21" s="78"/>
      <c r="E21" s="78"/>
      <c r="F21" s="78"/>
      <c r="G21" s="78"/>
      <c r="H21" s="78"/>
      <c r="I21" s="78"/>
      <c r="J21" s="6"/>
      <c r="K21" s="78" t="s">
        <v>30</v>
      </c>
      <c r="L21" s="83">
        <f>(G20-F20)-(A3_blank_ave-A2_blank_ave)</f>
        <v>0</v>
      </c>
      <c r="M21" s="84" t="str">
        <f>IF(OR(ISBLANK(F20),ISBLANK(G20),A2_blank_ave=0,A3_blank_ave=0),"",Change_absorbance)</f>
        <v/>
      </c>
      <c r="N21" s="85">
        <f>0.06692*L21*I20/H20</f>
        <v>0</v>
      </c>
      <c r="O21" s="88" t="str">
        <f>IF(OR(ISBLANK(F20),ISBLANK(G20),A2_blank_ave=0,A3_blank_ave=0),"",Concentration_gL)</f>
        <v/>
      </c>
      <c r="P21" s="6"/>
      <c r="Q21" s="78"/>
      <c r="R21" s="85" t="e">
        <f>Concentration_gL*100/Q20</f>
        <v>#DIV/0!</v>
      </c>
      <c r="S21" s="88" t="str">
        <f t="shared" si="0"/>
        <v/>
      </c>
      <c r="T21" s="4"/>
      <c r="U21" s="7"/>
    </row>
    <row r="22" spans="1:21" x14ac:dyDescent="0.3">
      <c r="A22" s="8"/>
      <c r="B22" s="4"/>
      <c r="C22" s="79">
        <v>5</v>
      </c>
      <c r="D22" s="74"/>
      <c r="E22" s="76"/>
      <c r="F22" s="76"/>
      <c r="G22" s="76"/>
      <c r="H22" s="77">
        <v>0.1</v>
      </c>
      <c r="I22" s="74">
        <v>1</v>
      </c>
      <c r="J22" s="6"/>
      <c r="K22" s="75" t="s">
        <v>29</v>
      </c>
      <c r="L22" s="81">
        <f>(A2_sample-A1_sample)-(A2_blank_ave-A1_blank_ave)</f>
        <v>0</v>
      </c>
      <c r="M22" s="82" t="str">
        <f>IF(OR(ISBLANK(A1_sample),ISBLANK(A2_sample),A1_blank_ave=0,A2_blank_ave=0),"",Change_absorbance)</f>
        <v/>
      </c>
      <c r="N22" s="81">
        <f>0.06634*L22*Dilution/Sample_volume</f>
        <v>0</v>
      </c>
      <c r="O22" s="87" t="str">
        <f>IF(OR(ISBLANK(A1_sample),ISBLANK(A2_sample),A1_blank_ave=0,A2_blank_ave=0),"",Concentration_gL)</f>
        <v/>
      </c>
      <c r="P22" s="6"/>
      <c r="Q22" s="86"/>
      <c r="R22" s="81" t="e">
        <f>Concentration_gL*100/Sample_con_gL</f>
        <v>#DIV/0!</v>
      </c>
      <c r="S22" s="87" t="str">
        <f t="shared" si="0"/>
        <v/>
      </c>
      <c r="T22" s="4"/>
      <c r="U22" s="7"/>
    </row>
    <row r="23" spans="1:21" x14ac:dyDescent="0.3">
      <c r="A23" s="8"/>
      <c r="B23" s="4"/>
      <c r="C23" s="80"/>
      <c r="D23" s="78"/>
      <c r="E23" s="78"/>
      <c r="F23" s="78"/>
      <c r="G23" s="78"/>
      <c r="H23" s="78"/>
      <c r="I23" s="78"/>
      <c r="J23" s="6"/>
      <c r="K23" s="78" t="s">
        <v>30</v>
      </c>
      <c r="L23" s="83">
        <f>(G22-F22)-(A3_blank_ave-A2_blank_ave)</f>
        <v>0</v>
      </c>
      <c r="M23" s="84" t="str">
        <f>IF(OR(ISBLANK(F22),ISBLANK(G22),A2_blank_ave=0,A3_blank_ave=0),"",Change_absorbance)</f>
        <v/>
      </c>
      <c r="N23" s="85">
        <f>0.06692*L23*I22/H22</f>
        <v>0</v>
      </c>
      <c r="O23" s="88" t="str">
        <f>IF(OR(ISBLANK(F22),ISBLANK(G22),A2_blank_ave=0,A3_blank_ave=0),"",Concentration_gL)</f>
        <v/>
      </c>
      <c r="P23" s="6"/>
      <c r="Q23" s="78"/>
      <c r="R23" s="85" t="e">
        <f>Concentration_gL*100/Q22</f>
        <v>#DIV/0!</v>
      </c>
      <c r="S23" s="88" t="str">
        <f t="shared" si="0"/>
        <v/>
      </c>
      <c r="T23" s="4"/>
      <c r="U23" s="7"/>
    </row>
    <row r="24" spans="1:21" x14ac:dyDescent="0.3">
      <c r="A24" s="8"/>
      <c r="B24" s="4"/>
      <c r="C24" s="79">
        <v>6</v>
      </c>
      <c r="D24" s="74"/>
      <c r="E24" s="76"/>
      <c r="F24" s="76"/>
      <c r="G24" s="76"/>
      <c r="H24" s="77">
        <v>0.1</v>
      </c>
      <c r="I24" s="74">
        <v>1</v>
      </c>
      <c r="J24" s="6"/>
      <c r="K24" s="75" t="s">
        <v>29</v>
      </c>
      <c r="L24" s="81">
        <f>(A2_sample-A1_sample)-(A2_blank_ave-A1_blank_ave)</f>
        <v>0</v>
      </c>
      <c r="M24" s="82" t="str">
        <f>IF(OR(ISBLANK(A1_sample),ISBLANK(A2_sample),A1_blank_ave=0,A2_blank_ave=0),"",Change_absorbance)</f>
        <v/>
      </c>
      <c r="N24" s="81">
        <f>0.06634*L24*Dilution/Sample_volume</f>
        <v>0</v>
      </c>
      <c r="O24" s="87" t="str">
        <f>IF(OR(ISBLANK(A1_sample),ISBLANK(A2_sample),A1_blank_ave=0,A2_blank_ave=0),"",Concentration_gL)</f>
        <v/>
      </c>
      <c r="P24" s="6"/>
      <c r="Q24" s="86"/>
      <c r="R24" s="81" t="e">
        <f>Concentration_gL*100/Sample_con_gL</f>
        <v>#DIV/0!</v>
      </c>
      <c r="S24" s="87" t="str">
        <f t="shared" si="0"/>
        <v/>
      </c>
      <c r="T24" s="4"/>
      <c r="U24" s="7"/>
    </row>
    <row r="25" spans="1:21" x14ac:dyDescent="0.3">
      <c r="A25" s="8"/>
      <c r="B25" s="4"/>
      <c r="C25" s="80"/>
      <c r="D25" s="78"/>
      <c r="E25" s="78"/>
      <c r="F25" s="78"/>
      <c r="G25" s="78"/>
      <c r="H25" s="78"/>
      <c r="I25" s="78"/>
      <c r="J25" s="6"/>
      <c r="K25" s="78" t="s">
        <v>30</v>
      </c>
      <c r="L25" s="83">
        <f>(G24-F24)-(A3_blank_ave-A2_blank_ave)</f>
        <v>0</v>
      </c>
      <c r="M25" s="84" t="str">
        <f>IF(OR(ISBLANK(F24),ISBLANK(G24),A2_blank_ave=0,A3_blank_ave=0),"",Change_absorbance)</f>
        <v/>
      </c>
      <c r="N25" s="85">
        <f>0.06692*L25*I24/H24</f>
        <v>0</v>
      </c>
      <c r="O25" s="88" t="str">
        <f>IF(OR(ISBLANK(F24),ISBLANK(G24),A2_blank_ave=0,A3_blank_ave=0),"",Concentration_gL)</f>
        <v/>
      </c>
      <c r="P25" s="6"/>
      <c r="Q25" s="78"/>
      <c r="R25" s="85" t="e">
        <f>Concentration_gL*100/Q24</f>
        <v>#DIV/0!</v>
      </c>
      <c r="S25" s="88" t="str">
        <f t="shared" si="0"/>
        <v/>
      </c>
      <c r="T25" s="4"/>
      <c r="U25" s="7"/>
    </row>
    <row r="26" spans="1:21" x14ac:dyDescent="0.3">
      <c r="A26" s="8"/>
      <c r="B26" s="4"/>
      <c r="C26" s="79">
        <v>7</v>
      </c>
      <c r="D26" s="74"/>
      <c r="E26" s="76"/>
      <c r="F26" s="76"/>
      <c r="G26" s="76"/>
      <c r="H26" s="77">
        <v>0.1</v>
      </c>
      <c r="I26" s="74">
        <v>1</v>
      </c>
      <c r="J26" s="6"/>
      <c r="K26" s="75" t="s">
        <v>29</v>
      </c>
      <c r="L26" s="81">
        <f>(A2_sample-A1_sample)-(A2_blank_ave-A1_blank_ave)</f>
        <v>0</v>
      </c>
      <c r="M26" s="82" t="str">
        <f>IF(OR(ISBLANK(A1_sample),ISBLANK(A2_sample),A1_blank_ave=0,A2_blank_ave=0),"",Change_absorbance)</f>
        <v/>
      </c>
      <c r="N26" s="81">
        <f>0.06634*L26*Dilution/Sample_volume</f>
        <v>0</v>
      </c>
      <c r="O26" s="87" t="str">
        <f>IF(OR(ISBLANK(A1_sample),ISBLANK(A2_sample),A1_blank_ave=0,A2_blank_ave=0),"",Concentration_gL)</f>
        <v/>
      </c>
      <c r="P26" s="6"/>
      <c r="Q26" s="86"/>
      <c r="R26" s="81" t="e">
        <f>Concentration_gL*100/Sample_con_gL</f>
        <v>#DIV/0!</v>
      </c>
      <c r="S26" s="87" t="str">
        <f t="shared" si="0"/>
        <v/>
      </c>
      <c r="T26" s="4"/>
      <c r="U26" s="7"/>
    </row>
    <row r="27" spans="1:21" x14ac:dyDescent="0.3">
      <c r="A27" s="8"/>
      <c r="B27" s="4"/>
      <c r="C27" s="80"/>
      <c r="D27" s="78"/>
      <c r="E27" s="78"/>
      <c r="F27" s="78"/>
      <c r="G27" s="78"/>
      <c r="H27" s="78"/>
      <c r="I27" s="78"/>
      <c r="J27" s="6"/>
      <c r="K27" s="78" t="s">
        <v>30</v>
      </c>
      <c r="L27" s="83">
        <f>(G26-F26)-(A3_blank_ave-A2_blank_ave)</f>
        <v>0</v>
      </c>
      <c r="M27" s="84" t="str">
        <f>IF(OR(ISBLANK(F26),ISBLANK(G26),A2_blank_ave=0,A3_blank_ave=0),"",Change_absorbance)</f>
        <v/>
      </c>
      <c r="N27" s="85">
        <f>0.06692*L27*I26/H26</f>
        <v>0</v>
      </c>
      <c r="O27" s="88" t="str">
        <f>IF(OR(ISBLANK(F26),ISBLANK(G26),A2_blank_ave=0,A3_blank_ave=0),"",Concentration_gL)</f>
        <v/>
      </c>
      <c r="P27" s="6"/>
      <c r="Q27" s="78"/>
      <c r="R27" s="85" t="e">
        <f>Concentration_gL*100/Q26</f>
        <v>#DIV/0!</v>
      </c>
      <c r="S27" s="88" t="str">
        <f t="shared" si="0"/>
        <v/>
      </c>
      <c r="T27" s="4"/>
      <c r="U27" s="7"/>
    </row>
    <row r="28" spans="1:21" x14ac:dyDescent="0.3">
      <c r="A28" s="8"/>
      <c r="B28" s="4"/>
      <c r="C28" s="79">
        <v>8</v>
      </c>
      <c r="D28" s="74"/>
      <c r="E28" s="76"/>
      <c r="F28" s="76"/>
      <c r="G28" s="76"/>
      <c r="H28" s="77">
        <v>0.1</v>
      </c>
      <c r="I28" s="74">
        <v>1</v>
      </c>
      <c r="J28" s="6"/>
      <c r="K28" s="75" t="s">
        <v>29</v>
      </c>
      <c r="L28" s="81">
        <f>(A2_sample-A1_sample)-(A2_blank_ave-A1_blank_ave)</f>
        <v>0</v>
      </c>
      <c r="M28" s="82" t="str">
        <f>IF(OR(ISBLANK(A1_sample),ISBLANK(A2_sample),A1_blank_ave=0,A2_blank_ave=0),"",Change_absorbance)</f>
        <v/>
      </c>
      <c r="N28" s="81">
        <f>0.06634*L28*Dilution/Sample_volume</f>
        <v>0</v>
      </c>
      <c r="O28" s="87" t="str">
        <f>IF(OR(ISBLANK(A1_sample),ISBLANK(A2_sample),A1_blank_ave=0,A2_blank_ave=0),"",Concentration_gL)</f>
        <v/>
      </c>
      <c r="P28" s="6"/>
      <c r="Q28" s="86"/>
      <c r="R28" s="81" t="e">
        <f>Concentration_gL*100/Sample_con_gL</f>
        <v>#DIV/0!</v>
      </c>
      <c r="S28" s="87" t="str">
        <f t="shared" si="0"/>
        <v/>
      </c>
      <c r="T28" s="4"/>
      <c r="U28" s="7"/>
    </row>
    <row r="29" spans="1:21" x14ac:dyDescent="0.3">
      <c r="A29" s="8"/>
      <c r="B29" s="4"/>
      <c r="C29" s="80"/>
      <c r="D29" s="78"/>
      <c r="E29" s="78"/>
      <c r="F29" s="78"/>
      <c r="G29" s="78"/>
      <c r="H29" s="78"/>
      <c r="I29" s="78"/>
      <c r="J29" s="6"/>
      <c r="K29" s="78" t="s">
        <v>30</v>
      </c>
      <c r="L29" s="83">
        <f>(G28-F28)-(A3_blank_ave-A2_blank_ave)</f>
        <v>0</v>
      </c>
      <c r="M29" s="84" t="str">
        <f>IF(OR(ISBLANK(F28),ISBLANK(G28),A2_blank_ave=0,A3_blank_ave=0),"",Change_absorbance)</f>
        <v/>
      </c>
      <c r="N29" s="85">
        <f>0.06692*L29*I28/H28</f>
        <v>0</v>
      </c>
      <c r="O29" s="88" t="str">
        <f>IF(OR(ISBLANK(F28),ISBLANK(G28),A2_blank_ave=0,A3_blank_ave=0),"",Concentration_gL)</f>
        <v/>
      </c>
      <c r="P29" s="6"/>
      <c r="Q29" s="78"/>
      <c r="R29" s="85" t="e">
        <f>Concentration_gL*100/Q28</f>
        <v>#DIV/0!</v>
      </c>
      <c r="S29" s="88" t="str">
        <f t="shared" si="0"/>
        <v/>
      </c>
      <c r="T29" s="4"/>
      <c r="U29" s="7"/>
    </row>
    <row r="30" spans="1:21" x14ac:dyDescent="0.3">
      <c r="A30" s="8"/>
      <c r="B30" s="4"/>
      <c r="C30" s="79">
        <v>9</v>
      </c>
      <c r="D30" s="74"/>
      <c r="E30" s="76"/>
      <c r="F30" s="76"/>
      <c r="G30" s="76"/>
      <c r="H30" s="77">
        <v>0.1</v>
      </c>
      <c r="I30" s="74">
        <v>1</v>
      </c>
      <c r="J30" s="6"/>
      <c r="K30" s="75" t="s">
        <v>29</v>
      </c>
      <c r="L30" s="81">
        <f>(A2_sample-A1_sample)-(A2_blank_ave-A1_blank_ave)</f>
        <v>0</v>
      </c>
      <c r="M30" s="82" t="str">
        <f>IF(OR(ISBLANK(A1_sample),ISBLANK(A2_sample),A1_blank_ave=0,A2_blank_ave=0),"",Change_absorbance)</f>
        <v/>
      </c>
      <c r="N30" s="81">
        <f>0.06634*L30*Dilution/Sample_volume</f>
        <v>0</v>
      </c>
      <c r="O30" s="87" t="str">
        <f>IF(OR(ISBLANK(A1_sample),ISBLANK(A2_sample),A1_blank_ave=0,A2_blank_ave=0),"",Concentration_gL)</f>
        <v/>
      </c>
      <c r="P30" s="6"/>
      <c r="Q30" s="86"/>
      <c r="R30" s="81" t="e">
        <f>Concentration_gL*100/Sample_con_gL</f>
        <v>#DIV/0!</v>
      </c>
      <c r="S30" s="87" t="str">
        <f t="shared" si="0"/>
        <v/>
      </c>
      <c r="T30" s="4"/>
      <c r="U30" s="7"/>
    </row>
    <row r="31" spans="1:21" x14ac:dyDescent="0.3">
      <c r="A31" s="8"/>
      <c r="B31" s="4"/>
      <c r="C31" s="80"/>
      <c r="D31" s="78"/>
      <c r="E31" s="78"/>
      <c r="F31" s="78"/>
      <c r="G31" s="78"/>
      <c r="H31" s="78"/>
      <c r="I31" s="78"/>
      <c r="J31" s="6"/>
      <c r="K31" s="78" t="s">
        <v>30</v>
      </c>
      <c r="L31" s="83">
        <f>(G30-F30)-(A3_blank_ave-A2_blank_ave)</f>
        <v>0</v>
      </c>
      <c r="M31" s="84" t="str">
        <f>IF(OR(ISBLANK(F30),ISBLANK(G30),A2_blank_ave=0,A3_blank_ave=0),"",Change_absorbance)</f>
        <v/>
      </c>
      <c r="N31" s="85">
        <f>0.06692*L31*I30/H30</f>
        <v>0</v>
      </c>
      <c r="O31" s="88" t="str">
        <f>IF(OR(ISBLANK(F30),ISBLANK(G30),A2_blank_ave=0,A3_blank_ave=0),"",Concentration_gL)</f>
        <v/>
      </c>
      <c r="P31" s="6"/>
      <c r="Q31" s="78"/>
      <c r="R31" s="85" t="e">
        <f>Concentration_gL*100/Q30</f>
        <v>#DIV/0!</v>
      </c>
      <c r="S31" s="88" t="str">
        <f t="shared" si="0"/>
        <v/>
      </c>
      <c r="T31" s="4"/>
      <c r="U31" s="7"/>
    </row>
    <row r="32" spans="1:21" x14ac:dyDescent="0.3">
      <c r="A32" s="8"/>
      <c r="B32" s="4"/>
      <c r="C32" s="79">
        <v>10</v>
      </c>
      <c r="D32" s="74"/>
      <c r="E32" s="76"/>
      <c r="F32" s="76"/>
      <c r="G32" s="76"/>
      <c r="H32" s="77">
        <v>0.1</v>
      </c>
      <c r="I32" s="74">
        <v>1</v>
      </c>
      <c r="J32" s="6"/>
      <c r="K32" s="75" t="s">
        <v>29</v>
      </c>
      <c r="L32" s="81">
        <f>(A2_sample-A1_sample)-(A2_blank_ave-A1_blank_ave)</f>
        <v>0</v>
      </c>
      <c r="M32" s="82" t="str">
        <f>IF(OR(ISBLANK(A1_sample),ISBLANK(A2_sample),A1_blank_ave=0,A2_blank_ave=0),"",Change_absorbance)</f>
        <v/>
      </c>
      <c r="N32" s="81">
        <f>0.06634*L32*Dilution/Sample_volume</f>
        <v>0</v>
      </c>
      <c r="O32" s="87" t="str">
        <f>IF(OR(ISBLANK(A1_sample),ISBLANK(A2_sample),A1_blank_ave=0,A2_blank_ave=0),"",Concentration_gL)</f>
        <v/>
      </c>
      <c r="P32" s="6"/>
      <c r="Q32" s="86"/>
      <c r="R32" s="81" t="e">
        <f>Concentration_gL*100/Sample_con_gL</f>
        <v>#DIV/0!</v>
      </c>
      <c r="S32" s="87" t="str">
        <f t="shared" si="0"/>
        <v/>
      </c>
      <c r="T32" s="4"/>
      <c r="U32" s="7"/>
    </row>
    <row r="33" spans="1:21" x14ac:dyDescent="0.3">
      <c r="A33" s="8"/>
      <c r="B33" s="4"/>
      <c r="C33" s="80"/>
      <c r="D33" s="78"/>
      <c r="E33" s="78"/>
      <c r="F33" s="78"/>
      <c r="G33" s="78"/>
      <c r="H33" s="78"/>
      <c r="I33" s="78"/>
      <c r="J33" s="6"/>
      <c r="K33" s="78" t="s">
        <v>30</v>
      </c>
      <c r="L33" s="83">
        <f>(G32-F32)-(A3_blank_ave-A2_blank_ave)</f>
        <v>0</v>
      </c>
      <c r="M33" s="84" t="str">
        <f>IF(OR(ISBLANK(F32),ISBLANK(G32),A2_blank_ave=0,A3_blank_ave=0),"",Change_absorbance)</f>
        <v/>
      </c>
      <c r="N33" s="85">
        <f>0.06692*L33*I32/H32</f>
        <v>0</v>
      </c>
      <c r="O33" s="88" t="str">
        <f>IF(OR(ISBLANK(F32),ISBLANK(G32),A2_blank_ave=0,A3_blank_ave=0),"",Concentration_gL)</f>
        <v/>
      </c>
      <c r="P33" s="6"/>
      <c r="Q33" s="78"/>
      <c r="R33" s="85" t="e">
        <f>Concentration_gL*100/Q32</f>
        <v>#DIV/0!</v>
      </c>
      <c r="S33" s="88" t="str">
        <f t="shared" si="0"/>
        <v/>
      </c>
      <c r="T33" s="4"/>
      <c r="U33" s="7"/>
    </row>
    <row r="34" spans="1:21" x14ac:dyDescent="0.3">
      <c r="A34" s="8"/>
      <c r="B34" s="4"/>
      <c r="C34" s="79">
        <v>11</v>
      </c>
      <c r="D34" s="74"/>
      <c r="E34" s="76"/>
      <c r="F34" s="76"/>
      <c r="G34" s="76"/>
      <c r="H34" s="77">
        <v>0.1</v>
      </c>
      <c r="I34" s="74">
        <v>1</v>
      </c>
      <c r="J34" s="6"/>
      <c r="K34" s="75" t="s">
        <v>29</v>
      </c>
      <c r="L34" s="81">
        <f>(A2_sample-A1_sample)-(A2_blank_ave-A1_blank_ave)</f>
        <v>0</v>
      </c>
      <c r="M34" s="82" t="str">
        <f>IF(OR(ISBLANK(A1_sample),ISBLANK(A2_sample),A1_blank_ave=0,A2_blank_ave=0),"",Change_absorbance)</f>
        <v/>
      </c>
      <c r="N34" s="81">
        <f>0.06634*L34*Dilution/Sample_volume</f>
        <v>0</v>
      </c>
      <c r="O34" s="87" t="str">
        <f>IF(OR(ISBLANK(A1_sample),ISBLANK(A2_sample),A1_blank_ave=0,A2_blank_ave=0),"",Concentration_gL)</f>
        <v/>
      </c>
      <c r="P34" s="6"/>
      <c r="Q34" s="86"/>
      <c r="R34" s="81" t="e">
        <f>Concentration_gL*100/Sample_con_gL</f>
        <v>#DIV/0!</v>
      </c>
      <c r="S34" s="87" t="str">
        <f>IF(ISERROR(Concentration_gg),"",Concentration_gg)</f>
        <v/>
      </c>
      <c r="T34" s="4"/>
      <c r="U34" s="7"/>
    </row>
    <row r="35" spans="1:21" x14ac:dyDescent="0.3">
      <c r="A35" s="8"/>
      <c r="B35" s="4"/>
      <c r="C35" s="80"/>
      <c r="D35" s="78"/>
      <c r="E35" s="78"/>
      <c r="F35" s="78"/>
      <c r="G35" s="78"/>
      <c r="H35" s="78"/>
      <c r="I35" s="78"/>
      <c r="J35" s="6"/>
      <c r="K35" s="78" t="s">
        <v>30</v>
      </c>
      <c r="L35" s="83">
        <f>(G34-F34)-(A3_blank_ave-A2_blank_ave)</f>
        <v>0</v>
      </c>
      <c r="M35" s="84" t="str">
        <f>IF(OR(ISBLANK(F34),ISBLANK(G34),A2_blank_ave=0,A3_blank_ave=0),"",Change_absorbance)</f>
        <v/>
      </c>
      <c r="N35" s="85">
        <f>0.06692*L35*I34/H34</f>
        <v>0</v>
      </c>
      <c r="O35" s="88" t="str">
        <f>IF(OR(ISBLANK(F34),ISBLANK(G34),A2_blank_ave=0,A3_blank_ave=0),"",Concentration_gL)</f>
        <v/>
      </c>
      <c r="P35" s="6"/>
      <c r="Q35" s="78"/>
      <c r="R35" s="85" t="e">
        <f>Concentration_gL*100/Q34</f>
        <v>#DIV/0!</v>
      </c>
      <c r="S35" s="88" t="str">
        <f t="shared" si="0"/>
        <v/>
      </c>
      <c r="T35" s="4"/>
      <c r="U35" s="7"/>
    </row>
    <row r="36" spans="1:21" x14ac:dyDescent="0.3">
      <c r="A36" s="8"/>
      <c r="B36" s="4"/>
      <c r="C36" s="79">
        <v>12</v>
      </c>
      <c r="D36" s="74"/>
      <c r="E36" s="76"/>
      <c r="F36" s="76"/>
      <c r="G36" s="76"/>
      <c r="H36" s="77">
        <v>0.1</v>
      </c>
      <c r="I36" s="74">
        <v>1</v>
      </c>
      <c r="J36" s="6"/>
      <c r="K36" s="75" t="s">
        <v>29</v>
      </c>
      <c r="L36" s="81">
        <f>(A2_sample-A1_sample)-(A2_blank_ave-A1_blank_ave)</f>
        <v>0</v>
      </c>
      <c r="M36" s="82" t="str">
        <f>IF(OR(ISBLANK(A1_sample),ISBLANK(A2_sample),A1_blank_ave=0,A2_blank_ave=0),"",Change_absorbance)</f>
        <v/>
      </c>
      <c r="N36" s="81">
        <f>0.06634*L36*Dilution/Sample_volume</f>
        <v>0</v>
      </c>
      <c r="O36" s="87" t="str">
        <f>IF(OR(ISBLANK(A1_sample),ISBLANK(A2_sample),A1_blank_ave=0,A2_blank_ave=0),"",Concentration_gL)</f>
        <v/>
      </c>
      <c r="P36" s="6"/>
      <c r="Q36" s="86"/>
      <c r="R36" s="81" t="e">
        <f>Concentration_gL*100/Sample_con_gL</f>
        <v>#DIV/0!</v>
      </c>
      <c r="S36" s="87" t="str">
        <f t="shared" si="0"/>
        <v/>
      </c>
      <c r="T36" s="4"/>
      <c r="U36" s="7"/>
    </row>
    <row r="37" spans="1:21" x14ac:dyDescent="0.3">
      <c r="A37" s="8"/>
      <c r="B37" s="4"/>
      <c r="C37" s="80"/>
      <c r="D37" s="78"/>
      <c r="E37" s="78"/>
      <c r="F37" s="78"/>
      <c r="G37" s="78"/>
      <c r="H37" s="78"/>
      <c r="I37" s="78"/>
      <c r="J37" s="6"/>
      <c r="K37" s="78" t="s">
        <v>30</v>
      </c>
      <c r="L37" s="83">
        <f>(G36-F36)-(A3_blank_ave-A2_blank_ave)</f>
        <v>0</v>
      </c>
      <c r="M37" s="84" t="str">
        <f>IF(OR(ISBLANK(F36),ISBLANK(G36),A2_blank_ave=0,A3_blank_ave=0),"",Change_absorbance)</f>
        <v/>
      </c>
      <c r="N37" s="85">
        <f>0.06692*L37*I36/H36</f>
        <v>0</v>
      </c>
      <c r="O37" s="88" t="str">
        <f>IF(OR(ISBLANK(F36),ISBLANK(G36),A2_blank_ave=0,A3_blank_ave=0),"",Concentration_gL)</f>
        <v/>
      </c>
      <c r="P37" s="6"/>
      <c r="Q37" s="78"/>
      <c r="R37" s="85" t="e">
        <f>Concentration_gL*100/Q36</f>
        <v>#DIV/0!</v>
      </c>
      <c r="S37" s="88" t="str">
        <f t="shared" si="0"/>
        <v/>
      </c>
      <c r="T37" s="4"/>
      <c r="U37" s="7"/>
    </row>
    <row r="38" spans="1:21" x14ac:dyDescent="0.3">
      <c r="A38" s="8"/>
      <c r="B38" s="4"/>
      <c r="C38" s="79">
        <v>13</v>
      </c>
      <c r="D38" s="74"/>
      <c r="E38" s="76"/>
      <c r="F38" s="76"/>
      <c r="G38" s="76"/>
      <c r="H38" s="77">
        <v>0.1</v>
      </c>
      <c r="I38" s="74">
        <v>1</v>
      </c>
      <c r="J38" s="6"/>
      <c r="K38" s="75" t="s">
        <v>29</v>
      </c>
      <c r="L38" s="81">
        <f>(A2_sample-A1_sample)-(A2_blank_ave-A1_blank_ave)</f>
        <v>0</v>
      </c>
      <c r="M38" s="82" t="str">
        <f>IF(OR(ISBLANK(A1_sample),ISBLANK(A2_sample),A1_blank_ave=0,A2_blank_ave=0),"",Change_absorbance)</f>
        <v/>
      </c>
      <c r="N38" s="81">
        <f>0.06634*L38*Dilution/Sample_volume</f>
        <v>0</v>
      </c>
      <c r="O38" s="87" t="str">
        <f>IF(OR(ISBLANK(A1_sample),ISBLANK(A2_sample),A1_blank_ave=0,A2_blank_ave=0),"",Concentration_gL)</f>
        <v/>
      </c>
      <c r="P38" s="6"/>
      <c r="Q38" s="86"/>
      <c r="R38" s="81" t="e">
        <f>Concentration_gL*100/Sample_con_gL</f>
        <v>#DIV/0!</v>
      </c>
      <c r="S38" s="87" t="str">
        <f t="shared" si="0"/>
        <v/>
      </c>
      <c r="T38" s="4"/>
      <c r="U38" s="7"/>
    </row>
    <row r="39" spans="1:21" x14ac:dyDescent="0.3">
      <c r="A39" s="8"/>
      <c r="B39" s="4"/>
      <c r="C39" s="80"/>
      <c r="D39" s="78"/>
      <c r="E39" s="78"/>
      <c r="F39" s="78"/>
      <c r="G39" s="78"/>
      <c r="H39" s="78"/>
      <c r="I39" s="78"/>
      <c r="J39" s="6"/>
      <c r="K39" s="78" t="s">
        <v>30</v>
      </c>
      <c r="L39" s="83">
        <f>(G38-F38)-(A3_blank_ave-A2_blank_ave)</f>
        <v>0</v>
      </c>
      <c r="M39" s="84" t="str">
        <f>IF(OR(ISBLANK(F38),ISBLANK(G38),A2_blank_ave=0,A3_blank_ave=0),"",Change_absorbance)</f>
        <v/>
      </c>
      <c r="N39" s="85">
        <f>0.06692*L39*I38/H38</f>
        <v>0</v>
      </c>
      <c r="O39" s="88" t="str">
        <f>IF(OR(ISBLANK(F38),ISBLANK(G38),A2_blank_ave=0,A3_blank_ave=0),"",Concentration_gL)</f>
        <v/>
      </c>
      <c r="P39" s="6"/>
      <c r="Q39" s="78"/>
      <c r="R39" s="85" t="e">
        <f>Concentration_gL*100/Q38</f>
        <v>#DIV/0!</v>
      </c>
      <c r="S39" s="88" t="str">
        <f t="shared" si="0"/>
        <v/>
      </c>
      <c r="T39" s="4"/>
      <c r="U39" s="7"/>
    </row>
    <row r="40" spans="1:21" x14ac:dyDescent="0.3">
      <c r="A40" s="8"/>
      <c r="B40" s="4"/>
      <c r="C40" s="79">
        <v>14</v>
      </c>
      <c r="D40" s="74"/>
      <c r="E40" s="76"/>
      <c r="F40" s="76"/>
      <c r="G40" s="76"/>
      <c r="H40" s="77">
        <v>0.1</v>
      </c>
      <c r="I40" s="74">
        <v>1</v>
      </c>
      <c r="J40" s="6"/>
      <c r="K40" s="75" t="s">
        <v>29</v>
      </c>
      <c r="L40" s="81">
        <f>(A2_sample-A1_sample)-(A2_blank_ave-A1_blank_ave)</f>
        <v>0</v>
      </c>
      <c r="M40" s="82" t="str">
        <f>IF(OR(ISBLANK(A1_sample),ISBLANK(A2_sample),A1_blank_ave=0,A2_blank_ave=0),"",Change_absorbance)</f>
        <v/>
      </c>
      <c r="N40" s="81">
        <f>0.06634*L40*Dilution/Sample_volume</f>
        <v>0</v>
      </c>
      <c r="O40" s="87" t="str">
        <f>IF(OR(ISBLANK(A1_sample),ISBLANK(A2_sample),A1_blank_ave=0,A2_blank_ave=0),"",Concentration_gL)</f>
        <v/>
      </c>
      <c r="P40" s="6"/>
      <c r="Q40" s="86"/>
      <c r="R40" s="81" t="e">
        <f>Concentration_gL*100/Sample_con_gL</f>
        <v>#DIV/0!</v>
      </c>
      <c r="S40" s="87" t="str">
        <f t="shared" si="0"/>
        <v/>
      </c>
      <c r="T40" s="4"/>
      <c r="U40" s="7"/>
    </row>
    <row r="41" spans="1:21" x14ac:dyDescent="0.3">
      <c r="A41" s="8"/>
      <c r="B41" s="4"/>
      <c r="C41" s="80"/>
      <c r="D41" s="78"/>
      <c r="E41" s="78"/>
      <c r="F41" s="78"/>
      <c r="G41" s="78"/>
      <c r="H41" s="78"/>
      <c r="I41" s="78"/>
      <c r="J41" s="6"/>
      <c r="K41" s="78" t="s">
        <v>30</v>
      </c>
      <c r="L41" s="83">
        <f>(G40-F40)-(A3_blank_ave-A2_blank_ave)</f>
        <v>0</v>
      </c>
      <c r="M41" s="84" t="str">
        <f>IF(OR(ISBLANK(F40),ISBLANK(G40),A2_blank_ave=0,A3_blank_ave=0),"",Change_absorbance)</f>
        <v/>
      </c>
      <c r="N41" s="85">
        <f>0.06692*L41*I40/H40</f>
        <v>0</v>
      </c>
      <c r="O41" s="88" t="str">
        <f>IF(OR(ISBLANK(F40),ISBLANK(G40),A2_blank_ave=0,A3_blank_ave=0),"",Concentration_gL)</f>
        <v/>
      </c>
      <c r="P41" s="6"/>
      <c r="Q41" s="78"/>
      <c r="R41" s="85" t="e">
        <f>Concentration_gL*100/Q40</f>
        <v>#DIV/0!</v>
      </c>
      <c r="S41" s="88" t="str">
        <f t="shared" si="0"/>
        <v/>
      </c>
      <c r="T41" s="4"/>
      <c r="U41" s="7"/>
    </row>
    <row r="42" spans="1:21" x14ac:dyDescent="0.3">
      <c r="A42" s="8"/>
      <c r="B42" s="4"/>
      <c r="C42" s="79">
        <v>15</v>
      </c>
      <c r="D42" s="74"/>
      <c r="E42" s="76"/>
      <c r="F42" s="76"/>
      <c r="G42" s="76"/>
      <c r="H42" s="77">
        <v>0.1</v>
      </c>
      <c r="I42" s="74">
        <v>1</v>
      </c>
      <c r="J42" s="6"/>
      <c r="K42" s="75" t="s">
        <v>29</v>
      </c>
      <c r="L42" s="81">
        <f>(A2_sample-A1_sample)-(A2_blank_ave-A1_blank_ave)</f>
        <v>0</v>
      </c>
      <c r="M42" s="82" t="str">
        <f>IF(OR(ISBLANK(A1_sample),ISBLANK(A2_sample),A1_blank_ave=0,A2_blank_ave=0),"",Change_absorbance)</f>
        <v/>
      </c>
      <c r="N42" s="81">
        <f>0.06634*L42*Dilution/Sample_volume</f>
        <v>0</v>
      </c>
      <c r="O42" s="87" t="str">
        <f>IF(OR(ISBLANK(A1_sample),ISBLANK(A2_sample),A1_blank_ave=0,A2_blank_ave=0),"",Concentration_gL)</f>
        <v/>
      </c>
      <c r="P42" s="6"/>
      <c r="Q42" s="86"/>
      <c r="R42" s="81" t="e">
        <f>Concentration_gL*100/Sample_con_gL</f>
        <v>#DIV/0!</v>
      </c>
      <c r="S42" s="87" t="str">
        <f t="shared" si="0"/>
        <v/>
      </c>
      <c r="T42" s="4"/>
      <c r="U42" s="7"/>
    </row>
    <row r="43" spans="1:21" x14ac:dyDescent="0.3">
      <c r="A43" s="8"/>
      <c r="B43" s="4"/>
      <c r="C43" s="80"/>
      <c r="D43" s="78"/>
      <c r="E43" s="78"/>
      <c r="F43" s="78"/>
      <c r="G43" s="78"/>
      <c r="H43" s="78"/>
      <c r="I43" s="78"/>
      <c r="J43" s="6"/>
      <c r="K43" s="78" t="s">
        <v>30</v>
      </c>
      <c r="L43" s="83">
        <f>(G42-F42)-(A3_blank_ave-A2_blank_ave)</f>
        <v>0</v>
      </c>
      <c r="M43" s="84" t="str">
        <f>IF(OR(ISBLANK(F42),ISBLANK(G42),A2_blank_ave=0,A3_blank_ave=0),"",Change_absorbance)</f>
        <v/>
      </c>
      <c r="N43" s="85">
        <f>0.06692*L43*I42/H42</f>
        <v>0</v>
      </c>
      <c r="O43" s="88" t="str">
        <f>IF(OR(ISBLANK(F42),ISBLANK(G42),A2_blank_ave=0,A3_blank_ave=0),"",Concentration_gL)</f>
        <v/>
      </c>
      <c r="P43" s="6"/>
      <c r="Q43" s="78"/>
      <c r="R43" s="85" t="e">
        <f>Concentration_gL*100/Q42</f>
        <v>#DIV/0!</v>
      </c>
      <c r="S43" s="88" t="str">
        <f t="shared" si="0"/>
        <v/>
      </c>
      <c r="T43" s="4"/>
      <c r="U43" s="7"/>
    </row>
    <row r="44" spans="1:21" x14ac:dyDescent="0.3">
      <c r="A44" s="8"/>
      <c r="B44" s="4"/>
      <c r="C44" s="79">
        <v>16</v>
      </c>
      <c r="D44" s="74"/>
      <c r="E44" s="76"/>
      <c r="F44" s="76"/>
      <c r="G44" s="76"/>
      <c r="H44" s="77">
        <v>0.1</v>
      </c>
      <c r="I44" s="74">
        <v>1</v>
      </c>
      <c r="J44" s="6"/>
      <c r="K44" s="75" t="s">
        <v>29</v>
      </c>
      <c r="L44" s="81">
        <f>(A2_sample-A1_sample)-(A2_blank_ave-A1_blank_ave)</f>
        <v>0</v>
      </c>
      <c r="M44" s="82" t="str">
        <f>IF(OR(ISBLANK(A1_sample),ISBLANK(A2_sample),A1_blank_ave=0,A2_blank_ave=0),"",Change_absorbance)</f>
        <v/>
      </c>
      <c r="N44" s="81">
        <f>0.06634*L44*Dilution/Sample_volume</f>
        <v>0</v>
      </c>
      <c r="O44" s="87" t="str">
        <f>IF(OR(ISBLANK(A1_sample),ISBLANK(A2_sample),A1_blank_ave=0,A2_blank_ave=0),"",Concentration_gL)</f>
        <v/>
      </c>
      <c r="P44" s="6"/>
      <c r="Q44" s="86"/>
      <c r="R44" s="81" t="e">
        <f>Concentration_gL*100/Sample_con_gL</f>
        <v>#DIV/0!</v>
      </c>
      <c r="S44" s="87" t="str">
        <f t="shared" si="0"/>
        <v/>
      </c>
      <c r="T44" s="4"/>
      <c r="U44" s="7"/>
    </row>
    <row r="45" spans="1:21" x14ac:dyDescent="0.3">
      <c r="A45" s="8"/>
      <c r="B45" s="4"/>
      <c r="C45" s="80"/>
      <c r="D45" s="78"/>
      <c r="E45" s="78"/>
      <c r="F45" s="78"/>
      <c r="G45" s="78"/>
      <c r="H45" s="78"/>
      <c r="I45" s="78"/>
      <c r="J45" s="6"/>
      <c r="K45" s="78" t="s">
        <v>30</v>
      </c>
      <c r="L45" s="83">
        <f>(G44-F44)-(A3_blank_ave-A2_blank_ave)</f>
        <v>0</v>
      </c>
      <c r="M45" s="84" t="str">
        <f>IF(OR(ISBLANK(F44),ISBLANK(G44),A2_blank_ave=0,A3_blank_ave=0),"",Change_absorbance)</f>
        <v/>
      </c>
      <c r="N45" s="85">
        <f>0.06692*L45*I44/H44</f>
        <v>0</v>
      </c>
      <c r="O45" s="88" t="str">
        <f>IF(OR(ISBLANK(F44),ISBLANK(G44),A2_blank_ave=0,A3_blank_ave=0),"",Concentration_gL)</f>
        <v/>
      </c>
      <c r="P45" s="6"/>
      <c r="Q45" s="78"/>
      <c r="R45" s="85" t="e">
        <f>Concentration_gL*100/Q44</f>
        <v>#DIV/0!</v>
      </c>
      <c r="S45" s="88" t="str">
        <f t="shared" si="0"/>
        <v/>
      </c>
      <c r="T45" s="4"/>
      <c r="U45" s="7"/>
    </row>
    <row r="46" spans="1:21" x14ac:dyDescent="0.3">
      <c r="A46" s="8"/>
      <c r="B46" s="4"/>
      <c r="C46" s="79">
        <v>17</v>
      </c>
      <c r="D46" s="74"/>
      <c r="E46" s="76"/>
      <c r="F46" s="76"/>
      <c r="G46" s="76"/>
      <c r="H46" s="77">
        <v>0.1</v>
      </c>
      <c r="I46" s="74">
        <v>1</v>
      </c>
      <c r="J46" s="6"/>
      <c r="K46" s="75" t="s">
        <v>29</v>
      </c>
      <c r="L46" s="81">
        <f>(A2_sample-A1_sample)-(A2_blank_ave-A1_blank_ave)</f>
        <v>0</v>
      </c>
      <c r="M46" s="82" t="str">
        <f>IF(OR(ISBLANK(A1_sample),ISBLANK(A2_sample),A1_blank_ave=0,A2_blank_ave=0),"",Change_absorbance)</f>
        <v/>
      </c>
      <c r="N46" s="81">
        <f>0.06634*L46*Dilution/Sample_volume</f>
        <v>0</v>
      </c>
      <c r="O46" s="87" t="str">
        <f>IF(OR(ISBLANK(A1_sample),ISBLANK(A2_sample),A1_blank_ave=0,A2_blank_ave=0),"",Concentration_gL)</f>
        <v/>
      </c>
      <c r="P46" s="6"/>
      <c r="Q46" s="86"/>
      <c r="R46" s="81" t="e">
        <f>Concentration_gL*100/Sample_con_gL</f>
        <v>#DIV/0!</v>
      </c>
      <c r="S46" s="87" t="str">
        <f t="shared" si="0"/>
        <v/>
      </c>
      <c r="T46" s="4"/>
      <c r="U46" s="7"/>
    </row>
    <row r="47" spans="1:21" x14ac:dyDescent="0.3">
      <c r="A47" s="8"/>
      <c r="B47" s="4"/>
      <c r="C47" s="80"/>
      <c r="D47" s="78"/>
      <c r="E47" s="78"/>
      <c r="F47" s="78"/>
      <c r="G47" s="78"/>
      <c r="H47" s="78"/>
      <c r="I47" s="78"/>
      <c r="J47" s="6"/>
      <c r="K47" s="78" t="s">
        <v>30</v>
      </c>
      <c r="L47" s="83">
        <f>(G46-F46)-(A3_blank_ave-A2_blank_ave)</f>
        <v>0</v>
      </c>
      <c r="M47" s="84" t="str">
        <f>IF(OR(ISBLANK(F46),ISBLANK(G46),A2_blank_ave=0,A3_blank_ave=0),"",Change_absorbance)</f>
        <v/>
      </c>
      <c r="N47" s="85">
        <f>0.06692*L47*I46/H46</f>
        <v>0</v>
      </c>
      <c r="O47" s="88" t="str">
        <f>IF(OR(ISBLANK(F46),ISBLANK(G46),A2_blank_ave=0,A3_blank_ave=0),"",Concentration_gL)</f>
        <v/>
      </c>
      <c r="P47" s="6"/>
      <c r="Q47" s="78"/>
      <c r="R47" s="85" t="e">
        <f>Concentration_gL*100/Q46</f>
        <v>#DIV/0!</v>
      </c>
      <c r="S47" s="88" t="str">
        <f t="shared" si="0"/>
        <v/>
      </c>
      <c r="T47" s="4"/>
      <c r="U47" s="7"/>
    </row>
    <row r="48" spans="1:21" x14ac:dyDescent="0.3">
      <c r="A48" s="8"/>
      <c r="B48" s="4"/>
      <c r="C48" s="79">
        <v>18</v>
      </c>
      <c r="D48" s="74"/>
      <c r="E48" s="76"/>
      <c r="F48" s="76"/>
      <c r="G48" s="76"/>
      <c r="H48" s="77">
        <v>0.1</v>
      </c>
      <c r="I48" s="74">
        <v>1</v>
      </c>
      <c r="J48" s="6"/>
      <c r="K48" s="75" t="s">
        <v>29</v>
      </c>
      <c r="L48" s="81">
        <f>(A2_sample-A1_sample)-(A2_blank_ave-A1_blank_ave)</f>
        <v>0</v>
      </c>
      <c r="M48" s="82" t="str">
        <f>IF(OR(ISBLANK(A1_sample),ISBLANK(A2_sample),A1_blank_ave=0,A2_blank_ave=0),"",Change_absorbance)</f>
        <v/>
      </c>
      <c r="N48" s="81">
        <f>0.06634*L48*Dilution/Sample_volume</f>
        <v>0</v>
      </c>
      <c r="O48" s="87" t="str">
        <f>IF(OR(ISBLANK(A1_sample),ISBLANK(A2_sample),A1_blank_ave=0,A2_blank_ave=0),"",Concentration_gL)</f>
        <v/>
      </c>
      <c r="P48" s="6"/>
      <c r="Q48" s="86"/>
      <c r="R48" s="81" t="e">
        <f>Concentration_gL*100/Sample_con_gL</f>
        <v>#DIV/0!</v>
      </c>
      <c r="S48" s="87" t="str">
        <f t="shared" si="0"/>
        <v/>
      </c>
      <c r="T48" s="4"/>
      <c r="U48" s="7"/>
    </row>
    <row r="49" spans="1:21" x14ac:dyDescent="0.3">
      <c r="A49" s="8"/>
      <c r="B49" s="4"/>
      <c r="C49" s="80"/>
      <c r="D49" s="78"/>
      <c r="E49" s="78"/>
      <c r="F49" s="78"/>
      <c r="G49" s="78"/>
      <c r="H49" s="78"/>
      <c r="I49" s="78"/>
      <c r="J49" s="6"/>
      <c r="K49" s="78" t="s">
        <v>30</v>
      </c>
      <c r="L49" s="83">
        <f>(G48-F48)-(A3_blank_ave-A2_blank_ave)</f>
        <v>0</v>
      </c>
      <c r="M49" s="84" t="str">
        <f>IF(OR(ISBLANK(F48),ISBLANK(G48),A2_blank_ave=0,A3_blank_ave=0),"",Change_absorbance)</f>
        <v/>
      </c>
      <c r="N49" s="85">
        <f>0.06692*L49*I48/H48</f>
        <v>0</v>
      </c>
      <c r="O49" s="88" t="str">
        <f>IF(OR(ISBLANK(F48),ISBLANK(G48),A2_blank_ave=0,A3_blank_ave=0),"",Concentration_gL)</f>
        <v/>
      </c>
      <c r="P49" s="6"/>
      <c r="Q49" s="78"/>
      <c r="R49" s="85" t="e">
        <f>Concentration_gL*100/Q48</f>
        <v>#DIV/0!</v>
      </c>
      <c r="S49" s="88" t="str">
        <f t="shared" si="0"/>
        <v/>
      </c>
      <c r="T49" s="4"/>
      <c r="U49" s="7"/>
    </row>
    <row r="50" spans="1:21" x14ac:dyDescent="0.3">
      <c r="A50" s="8"/>
      <c r="B50" s="4"/>
      <c r="C50" s="79">
        <v>19</v>
      </c>
      <c r="D50" s="74"/>
      <c r="E50" s="76"/>
      <c r="F50" s="76"/>
      <c r="G50" s="76"/>
      <c r="H50" s="77">
        <v>0.1</v>
      </c>
      <c r="I50" s="74">
        <v>1</v>
      </c>
      <c r="J50" s="6"/>
      <c r="K50" s="75" t="s">
        <v>29</v>
      </c>
      <c r="L50" s="81">
        <f>(A2_sample-A1_sample)-(A2_blank_ave-A1_blank_ave)</f>
        <v>0</v>
      </c>
      <c r="M50" s="82" t="str">
        <f>IF(OR(ISBLANK(A1_sample),ISBLANK(A2_sample),A1_blank_ave=0,A2_blank_ave=0),"",Change_absorbance)</f>
        <v/>
      </c>
      <c r="N50" s="81">
        <f>0.06634*L50*Dilution/Sample_volume</f>
        <v>0</v>
      </c>
      <c r="O50" s="87" t="str">
        <f>IF(OR(ISBLANK(A1_sample),ISBLANK(A2_sample),A1_blank_ave=0,A2_blank_ave=0),"",Concentration_gL)</f>
        <v/>
      </c>
      <c r="P50" s="6"/>
      <c r="Q50" s="86"/>
      <c r="R50" s="81" t="e">
        <f>Concentration_gL*100/Sample_con_gL</f>
        <v>#DIV/0!</v>
      </c>
      <c r="S50" s="87" t="str">
        <f t="shared" si="0"/>
        <v/>
      </c>
      <c r="T50" s="4"/>
      <c r="U50" s="7"/>
    </row>
    <row r="51" spans="1:21" x14ac:dyDescent="0.3">
      <c r="A51" s="8"/>
      <c r="B51" s="4"/>
      <c r="C51" s="80"/>
      <c r="D51" s="78"/>
      <c r="E51" s="78"/>
      <c r="F51" s="78"/>
      <c r="G51" s="78"/>
      <c r="H51" s="78"/>
      <c r="I51" s="78"/>
      <c r="J51" s="6"/>
      <c r="K51" s="78" t="s">
        <v>30</v>
      </c>
      <c r="L51" s="83">
        <f>(G50-F50)-(A3_blank_ave-A2_blank_ave)</f>
        <v>0</v>
      </c>
      <c r="M51" s="84" t="str">
        <f>IF(OR(ISBLANK(F50),ISBLANK(G50),A2_blank_ave=0,A3_blank_ave=0),"",Change_absorbance)</f>
        <v/>
      </c>
      <c r="N51" s="85">
        <f>0.06692*L51*I50/H50</f>
        <v>0</v>
      </c>
      <c r="O51" s="88" t="str">
        <f>IF(OR(ISBLANK(F50),ISBLANK(G50),A2_blank_ave=0,A3_blank_ave=0),"",Concentration_gL)</f>
        <v/>
      </c>
      <c r="P51" s="6"/>
      <c r="Q51" s="78"/>
      <c r="R51" s="85" t="e">
        <f>Concentration_gL*100/Q50</f>
        <v>#DIV/0!</v>
      </c>
      <c r="S51" s="88" t="str">
        <f t="shared" si="0"/>
        <v/>
      </c>
      <c r="T51" s="4"/>
      <c r="U51" s="7"/>
    </row>
    <row r="52" spans="1:21" x14ac:dyDescent="0.3">
      <c r="A52" s="8"/>
      <c r="B52" s="4"/>
      <c r="C52" s="79">
        <v>20</v>
      </c>
      <c r="D52" s="74"/>
      <c r="E52" s="76"/>
      <c r="F52" s="76"/>
      <c r="G52" s="76"/>
      <c r="H52" s="77">
        <v>0.1</v>
      </c>
      <c r="I52" s="74">
        <v>1</v>
      </c>
      <c r="J52" s="6"/>
      <c r="K52" s="75" t="s">
        <v>29</v>
      </c>
      <c r="L52" s="81">
        <f>(A2_sample-A1_sample)-(A2_blank_ave-A1_blank_ave)</f>
        <v>0</v>
      </c>
      <c r="M52" s="82" t="str">
        <f>IF(OR(ISBLANK(A1_sample),ISBLANK(A2_sample),A1_blank_ave=0,A2_blank_ave=0),"",Change_absorbance)</f>
        <v/>
      </c>
      <c r="N52" s="81">
        <f>0.06634*L52*Dilution/Sample_volume</f>
        <v>0</v>
      </c>
      <c r="O52" s="87" t="str">
        <f>IF(OR(ISBLANK(A1_sample),ISBLANK(A2_sample),A1_blank_ave=0,A2_blank_ave=0),"",Concentration_gL)</f>
        <v/>
      </c>
      <c r="P52" s="6"/>
      <c r="Q52" s="86"/>
      <c r="R52" s="81" t="e">
        <f>Concentration_gL*100/Sample_con_gL</f>
        <v>#DIV/0!</v>
      </c>
      <c r="S52" s="87" t="str">
        <f t="shared" si="0"/>
        <v/>
      </c>
      <c r="T52" s="4"/>
      <c r="U52" s="7"/>
    </row>
    <row r="53" spans="1:21" x14ac:dyDescent="0.3">
      <c r="A53" s="8"/>
      <c r="B53" s="4"/>
      <c r="C53" s="80"/>
      <c r="D53" s="78"/>
      <c r="E53" s="78"/>
      <c r="F53" s="78"/>
      <c r="G53" s="78"/>
      <c r="H53" s="78"/>
      <c r="I53" s="78"/>
      <c r="J53" s="6"/>
      <c r="K53" s="78" t="s">
        <v>30</v>
      </c>
      <c r="L53" s="83">
        <f>(G52-F52)-(A3_blank_ave-A2_blank_ave)</f>
        <v>0</v>
      </c>
      <c r="M53" s="84" t="str">
        <f>IF(OR(ISBLANK(F52),ISBLANK(G52),A2_blank_ave=0,A3_blank_ave=0),"",Change_absorbance)</f>
        <v/>
      </c>
      <c r="N53" s="85">
        <f>0.06692*L53*I52/H52</f>
        <v>0</v>
      </c>
      <c r="O53" s="88" t="str">
        <f>IF(OR(ISBLANK(F52),ISBLANK(G52),A2_blank_ave=0,A3_blank_ave=0),"",Concentration_gL)</f>
        <v/>
      </c>
      <c r="P53" s="6"/>
      <c r="Q53" s="78"/>
      <c r="R53" s="85" t="e">
        <f>Concentration_gL*100/Q52</f>
        <v>#DIV/0!</v>
      </c>
      <c r="S53" s="88" t="str">
        <f t="shared" si="0"/>
        <v/>
      </c>
      <c r="T53" s="4"/>
      <c r="U53" s="7"/>
    </row>
    <row r="54" spans="1:21" x14ac:dyDescent="0.3">
      <c r="A54" s="8"/>
      <c r="B54" s="4"/>
      <c r="C54" s="79">
        <v>21</v>
      </c>
      <c r="D54" s="74"/>
      <c r="E54" s="76"/>
      <c r="F54" s="76"/>
      <c r="G54" s="76"/>
      <c r="H54" s="77">
        <v>0.1</v>
      </c>
      <c r="I54" s="74">
        <v>1</v>
      </c>
      <c r="J54" s="6"/>
      <c r="K54" s="75" t="s">
        <v>29</v>
      </c>
      <c r="L54" s="81">
        <f>(A2_sample-A1_sample)-(A2_blank_ave-A1_blank_ave)</f>
        <v>0</v>
      </c>
      <c r="M54" s="82" t="str">
        <f>IF(OR(ISBLANK(A1_sample),ISBLANK(A2_sample),A1_blank_ave=0,A2_blank_ave=0),"",Change_absorbance)</f>
        <v/>
      </c>
      <c r="N54" s="81">
        <f>0.06634*L54*Dilution/Sample_volume</f>
        <v>0</v>
      </c>
      <c r="O54" s="87" t="str">
        <f>IF(OR(ISBLANK(A1_sample),ISBLANK(A2_sample),A1_blank_ave=0,A2_blank_ave=0),"",Concentration_gL)</f>
        <v/>
      </c>
      <c r="P54" s="6"/>
      <c r="Q54" s="86"/>
      <c r="R54" s="81" t="e">
        <f>Concentration_gL*100/Sample_con_gL</f>
        <v>#DIV/0!</v>
      </c>
      <c r="S54" s="87" t="str">
        <f>IF(ISERROR(Concentration_gg),"",Concentration_gg)</f>
        <v/>
      </c>
      <c r="T54" s="4"/>
      <c r="U54" s="7"/>
    </row>
    <row r="55" spans="1:21" x14ac:dyDescent="0.3">
      <c r="A55" s="8"/>
      <c r="B55" s="4"/>
      <c r="C55" s="80"/>
      <c r="D55" s="78"/>
      <c r="E55" s="78"/>
      <c r="F55" s="78"/>
      <c r="G55" s="78"/>
      <c r="H55" s="78"/>
      <c r="I55" s="78"/>
      <c r="J55" s="6"/>
      <c r="K55" s="78" t="s">
        <v>30</v>
      </c>
      <c r="L55" s="83">
        <f>(G54-F54)-(A3_blank_ave-A2_blank_ave)</f>
        <v>0</v>
      </c>
      <c r="M55" s="84" t="str">
        <f>IF(OR(ISBLANK(F54),ISBLANK(G54),A2_blank_ave=0,A3_blank_ave=0),"",Change_absorbance)</f>
        <v/>
      </c>
      <c r="N55" s="85">
        <f>0.06692*L55*I54/H54</f>
        <v>0</v>
      </c>
      <c r="O55" s="88" t="str">
        <f>IF(OR(ISBLANK(F54),ISBLANK(G54),A2_blank_ave=0,A3_blank_ave=0),"",Concentration_gL)</f>
        <v/>
      </c>
      <c r="P55" s="6"/>
      <c r="Q55" s="78"/>
      <c r="R55" s="85" t="e">
        <f>Concentration_gL*100/Q54</f>
        <v>#DIV/0!</v>
      </c>
      <c r="S55" s="88" t="str">
        <f t="shared" si="0"/>
        <v/>
      </c>
      <c r="T55" s="4"/>
      <c r="U55" s="7"/>
    </row>
    <row r="56" spans="1:21" x14ac:dyDescent="0.3">
      <c r="A56" s="8"/>
      <c r="B56" s="4"/>
      <c r="C56" s="79">
        <v>22</v>
      </c>
      <c r="D56" s="74"/>
      <c r="E56" s="76"/>
      <c r="F56" s="76"/>
      <c r="G56" s="76"/>
      <c r="H56" s="77">
        <v>0.1</v>
      </c>
      <c r="I56" s="74">
        <v>1</v>
      </c>
      <c r="J56" s="6"/>
      <c r="K56" s="75" t="s">
        <v>29</v>
      </c>
      <c r="L56" s="81">
        <f>(A2_sample-A1_sample)-(A2_blank_ave-A1_blank_ave)</f>
        <v>0</v>
      </c>
      <c r="M56" s="82" t="str">
        <f>IF(OR(ISBLANK(A1_sample),ISBLANK(A2_sample),A1_blank_ave=0,A2_blank_ave=0),"",Change_absorbance)</f>
        <v/>
      </c>
      <c r="N56" s="81">
        <f>0.06634*L56*Dilution/Sample_volume</f>
        <v>0</v>
      </c>
      <c r="O56" s="87" t="str">
        <f>IF(OR(ISBLANK(A1_sample),ISBLANK(A2_sample),A1_blank_ave=0,A2_blank_ave=0),"",Concentration_gL)</f>
        <v/>
      </c>
      <c r="P56" s="6"/>
      <c r="Q56" s="86"/>
      <c r="R56" s="81" t="e">
        <f>Concentration_gL*100/Sample_con_gL</f>
        <v>#DIV/0!</v>
      </c>
      <c r="S56" s="87" t="str">
        <f t="shared" si="0"/>
        <v/>
      </c>
      <c r="T56" s="4"/>
      <c r="U56" s="7"/>
    </row>
    <row r="57" spans="1:21" x14ac:dyDescent="0.3">
      <c r="A57" s="8"/>
      <c r="B57" s="4"/>
      <c r="C57" s="80"/>
      <c r="D57" s="78"/>
      <c r="E57" s="78"/>
      <c r="F57" s="78"/>
      <c r="G57" s="78"/>
      <c r="H57" s="78"/>
      <c r="I57" s="78"/>
      <c r="J57" s="6"/>
      <c r="K57" s="78" t="s">
        <v>30</v>
      </c>
      <c r="L57" s="83">
        <f>(G56-F56)-(A3_blank_ave-A2_blank_ave)</f>
        <v>0</v>
      </c>
      <c r="M57" s="84" t="str">
        <f>IF(OR(ISBLANK(F56),ISBLANK(G56),A2_blank_ave=0,A3_blank_ave=0),"",Change_absorbance)</f>
        <v/>
      </c>
      <c r="N57" s="85">
        <f>0.06692*L57*I56/H56</f>
        <v>0</v>
      </c>
      <c r="O57" s="88" t="str">
        <f>IF(OR(ISBLANK(F56),ISBLANK(G56),A2_blank_ave=0,A3_blank_ave=0),"",Concentration_gL)</f>
        <v/>
      </c>
      <c r="P57" s="6"/>
      <c r="Q57" s="78"/>
      <c r="R57" s="85" t="e">
        <f>Concentration_gL*100/Q56</f>
        <v>#DIV/0!</v>
      </c>
      <c r="S57" s="88" t="str">
        <f t="shared" si="0"/>
        <v/>
      </c>
      <c r="T57" s="4"/>
      <c r="U57" s="7"/>
    </row>
    <row r="58" spans="1:21" x14ac:dyDescent="0.3">
      <c r="A58" s="8"/>
      <c r="B58" s="4"/>
      <c r="C58" s="79">
        <v>23</v>
      </c>
      <c r="D58" s="74"/>
      <c r="E58" s="76"/>
      <c r="F58" s="76"/>
      <c r="G58" s="76"/>
      <c r="H58" s="77">
        <v>0.1</v>
      </c>
      <c r="I58" s="74">
        <v>1</v>
      </c>
      <c r="J58" s="6"/>
      <c r="K58" s="75" t="s">
        <v>29</v>
      </c>
      <c r="L58" s="81">
        <f>(A2_sample-A1_sample)-(A2_blank_ave-A1_blank_ave)</f>
        <v>0</v>
      </c>
      <c r="M58" s="82" t="str">
        <f>IF(OR(ISBLANK(A1_sample),ISBLANK(A2_sample),A1_blank_ave=0,A2_blank_ave=0),"",Change_absorbance)</f>
        <v/>
      </c>
      <c r="N58" s="81">
        <f>0.06634*L58*Dilution/Sample_volume</f>
        <v>0</v>
      </c>
      <c r="O58" s="87" t="str">
        <f>IF(OR(ISBLANK(A1_sample),ISBLANK(A2_sample),A1_blank_ave=0,A2_blank_ave=0),"",Concentration_gL)</f>
        <v/>
      </c>
      <c r="P58" s="6"/>
      <c r="Q58" s="86"/>
      <c r="R58" s="81" t="e">
        <f>Concentration_gL*100/Sample_con_gL</f>
        <v>#DIV/0!</v>
      </c>
      <c r="S58" s="87" t="str">
        <f t="shared" si="0"/>
        <v/>
      </c>
      <c r="T58" s="4"/>
      <c r="U58" s="7"/>
    </row>
    <row r="59" spans="1:21" x14ac:dyDescent="0.3">
      <c r="A59" s="8"/>
      <c r="B59" s="4"/>
      <c r="C59" s="80"/>
      <c r="D59" s="78"/>
      <c r="E59" s="78"/>
      <c r="F59" s="78"/>
      <c r="G59" s="78"/>
      <c r="H59" s="78"/>
      <c r="I59" s="78"/>
      <c r="J59" s="6"/>
      <c r="K59" s="78" t="s">
        <v>30</v>
      </c>
      <c r="L59" s="83">
        <f>(G58-F58)-(A3_blank_ave-A2_blank_ave)</f>
        <v>0</v>
      </c>
      <c r="M59" s="84" t="str">
        <f>IF(OR(ISBLANK(F58),ISBLANK(G58),A2_blank_ave=0,A3_blank_ave=0),"",Change_absorbance)</f>
        <v/>
      </c>
      <c r="N59" s="85">
        <f>0.06692*L59*I58/H58</f>
        <v>0</v>
      </c>
      <c r="O59" s="88" t="str">
        <f>IF(OR(ISBLANK(F58),ISBLANK(G58),A2_blank_ave=0,A3_blank_ave=0),"",Concentration_gL)</f>
        <v/>
      </c>
      <c r="P59" s="6"/>
      <c r="Q59" s="78"/>
      <c r="R59" s="85" t="e">
        <f>Concentration_gL*100/Q58</f>
        <v>#DIV/0!</v>
      </c>
      <c r="S59" s="88" t="str">
        <f t="shared" si="0"/>
        <v/>
      </c>
      <c r="T59" s="4"/>
      <c r="U59" s="7"/>
    </row>
    <row r="60" spans="1:21" x14ac:dyDescent="0.3">
      <c r="A60" s="8"/>
      <c r="B60" s="4"/>
      <c r="C60" s="79">
        <v>24</v>
      </c>
      <c r="D60" s="74"/>
      <c r="E60" s="76"/>
      <c r="F60" s="76"/>
      <c r="G60" s="76"/>
      <c r="H60" s="77">
        <v>0.1</v>
      </c>
      <c r="I60" s="74">
        <v>1</v>
      </c>
      <c r="J60" s="6"/>
      <c r="K60" s="75" t="s">
        <v>29</v>
      </c>
      <c r="L60" s="81">
        <f>(A2_sample-A1_sample)-(A2_blank_ave-A1_blank_ave)</f>
        <v>0</v>
      </c>
      <c r="M60" s="82" t="str">
        <f>IF(OR(ISBLANK(A1_sample),ISBLANK(A2_sample),A1_blank_ave=0,A2_blank_ave=0),"",Change_absorbance)</f>
        <v/>
      </c>
      <c r="N60" s="81">
        <f>0.06634*L60*Dilution/Sample_volume</f>
        <v>0</v>
      </c>
      <c r="O60" s="87" t="str">
        <f>IF(OR(ISBLANK(A1_sample),ISBLANK(A2_sample),A1_blank_ave=0,A2_blank_ave=0),"",Concentration_gL)</f>
        <v/>
      </c>
      <c r="P60" s="6"/>
      <c r="Q60" s="86"/>
      <c r="R60" s="81" t="e">
        <f>Concentration_gL*100/Sample_con_gL</f>
        <v>#DIV/0!</v>
      </c>
      <c r="S60" s="87" t="str">
        <f t="shared" si="0"/>
        <v/>
      </c>
      <c r="T60" s="4"/>
      <c r="U60" s="7"/>
    </row>
    <row r="61" spans="1:21" x14ac:dyDescent="0.3">
      <c r="A61" s="8"/>
      <c r="B61" s="4"/>
      <c r="C61" s="80"/>
      <c r="D61" s="78"/>
      <c r="E61" s="78"/>
      <c r="F61" s="78"/>
      <c r="G61" s="78"/>
      <c r="H61" s="78"/>
      <c r="I61" s="78"/>
      <c r="J61" s="6"/>
      <c r="K61" s="78" t="s">
        <v>30</v>
      </c>
      <c r="L61" s="83">
        <f>(G60-F60)-(A3_blank_ave-A2_blank_ave)</f>
        <v>0</v>
      </c>
      <c r="M61" s="84" t="str">
        <f>IF(OR(ISBLANK(F60),ISBLANK(G60),A2_blank_ave=0,A3_blank_ave=0),"",Change_absorbance)</f>
        <v/>
      </c>
      <c r="N61" s="85">
        <f>0.06692*L61*I60/H60</f>
        <v>0</v>
      </c>
      <c r="O61" s="88" t="str">
        <f>IF(OR(ISBLANK(F60),ISBLANK(G60),A2_blank_ave=0,A3_blank_ave=0),"",Concentration_gL)</f>
        <v/>
      </c>
      <c r="P61" s="6"/>
      <c r="Q61" s="78"/>
      <c r="R61" s="85" t="e">
        <f>Concentration_gL*100/Q60</f>
        <v>#DIV/0!</v>
      </c>
      <c r="S61" s="88" t="str">
        <f t="shared" si="0"/>
        <v/>
      </c>
      <c r="T61" s="4"/>
      <c r="U61" s="7"/>
    </row>
    <row r="62" spans="1:21" x14ac:dyDescent="0.3">
      <c r="A62" s="8"/>
      <c r="B62" s="4"/>
      <c r="C62" s="79">
        <v>25</v>
      </c>
      <c r="D62" s="74"/>
      <c r="E62" s="76"/>
      <c r="F62" s="76"/>
      <c r="G62" s="76"/>
      <c r="H62" s="77">
        <v>0.1</v>
      </c>
      <c r="I62" s="74">
        <v>1</v>
      </c>
      <c r="J62" s="6"/>
      <c r="K62" s="75" t="s">
        <v>29</v>
      </c>
      <c r="L62" s="81">
        <f>(A2_sample-A1_sample)-(A2_blank_ave-A1_blank_ave)</f>
        <v>0</v>
      </c>
      <c r="M62" s="82" t="str">
        <f>IF(OR(ISBLANK(A1_sample),ISBLANK(A2_sample),A1_blank_ave=0,A2_blank_ave=0),"",Change_absorbance)</f>
        <v/>
      </c>
      <c r="N62" s="81">
        <f>0.06634*L62*Dilution/Sample_volume</f>
        <v>0</v>
      </c>
      <c r="O62" s="87" t="str">
        <f>IF(OR(ISBLANK(A1_sample),ISBLANK(A2_sample),A1_blank_ave=0,A2_blank_ave=0),"",Concentration_gL)</f>
        <v/>
      </c>
      <c r="P62" s="6"/>
      <c r="Q62" s="86"/>
      <c r="R62" s="81" t="e">
        <f>Concentration_gL*100/Sample_con_gL</f>
        <v>#DIV/0!</v>
      </c>
      <c r="S62" s="87" t="str">
        <f t="shared" si="0"/>
        <v/>
      </c>
      <c r="T62" s="4"/>
      <c r="U62" s="7"/>
    </row>
    <row r="63" spans="1:21" x14ac:dyDescent="0.3">
      <c r="A63" s="8"/>
      <c r="B63" s="4"/>
      <c r="C63" s="80"/>
      <c r="D63" s="78"/>
      <c r="E63" s="78"/>
      <c r="F63" s="78"/>
      <c r="G63" s="78"/>
      <c r="H63" s="78"/>
      <c r="I63" s="78"/>
      <c r="J63" s="6"/>
      <c r="K63" s="78" t="s">
        <v>30</v>
      </c>
      <c r="L63" s="83">
        <f>(G62-F62)-(A3_blank_ave-A2_blank_ave)</f>
        <v>0</v>
      </c>
      <c r="M63" s="84" t="str">
        <f>IF(OR(ISBLANK(F62),ISBLANK(G62),A2_blank_ave=0,A3_blank_ave=0),"",Change_absorbance)</f>
        <v/>
      </c>
      <c r="N63" s="85">
        <f>0.06692*L63*I62/H62</f>
        <v>0</v>
      </c>
      <c r="O63" s="88" t="str">
        <f>IF(OR(ISBLANK(F62),ISBLANK(G62),A2_blank_ave=0,A3_blank_ave=0),"",Concentration_gL)</f>
        <v/>
      </c>
      <c r="P63" s="6"/>
      <c r="Q63" s="78"/>
      <c r="R63" s="85" t="e">
        <f>Concentration_gL*100/Q62</f>
        <v>#DIV/0!</v>
      </c>
      <c r="S63" s="88" t="str">
        <f t="shared" si="0"/>
        <v/>
      </c>
      <c r="T63" s="4"/>
      <c r="U63" s="7"/>
    </row>
    <row r="64" spans="1:21" x14ac:dyDescent="0.3">
      <c r="A64" s="8"/>
      <c r="B64" s="4"/>
      <c r="C64" s="79">
        <v>26</v>
      </c>
      <c r="D64" s="74"/>
      <c r="E64" s="76"/>
      <c r="F64" s="76"/>
      <c r="G64" s="76"/>
      <c r="H64" s="77">
        <v>0.1</v>
      </c>
      <c r="I64" s="74">
        <v>1</v>
      </c>
      <c r="J64" s="6"/>
      <c r="K64" s="75" t="s">
        <v>29</v>
      </c>
      <c r="L64" s="81">
        <f>(A2_sample-A1_sample)-(A2_blank_ave-A1_blank_ave)</f>
        <v>0</v>
      </c>
      <c r="M64" s="82" t="str">
        <f>IF(OR(ISBLANK(A1_sample),ISBLANK(A2_sample),A1_blank_ave=0,A2_blank_ave=0),"",Change_absorbance)</f>
        <v/>
      </c>
      <c r="N64" s="81">
        <f>0.06634*L64*Dilution/Sample_volume</f>
        <v>0</v>
      </c>
      <c r="O64" s="87" t="str">
        <f>IF(OR(ISBLANK(A1_sample),ISBLANK(A2_sample),A1_blank_ave=0,A2_blank_ave=0),"",Concentration_gL)</f>
        <v/>
      </c>
      <c r="P64" s="6"/>
      <c r="Q64" s="86"/>
      <c r="R64" s="81" t="e">
        <f>Concentration_gL*100/Sample_con_gL</f>
        <v>#DIV/0!</v>
      </c>
      <c r="S64" s="87" t="str">
        <f t="shared" si="0"/>
        <v/>
      </c>
      <c r="T64" s="4"/>
      <c r="U64" s="7"/>
    </row>
    <row r="65" spans="1:21" x14ac:dyDescent="0.3">
      <c r="A65" s="8"/>
      <c r="B65" s="4"/>
      <c r="C65" s="80"/>
      <c r="D65" s="78"/>
      <c r="E65" s="78"/>
      <c r="F65" s="78"/>
      <c r="G65" s="78"/>
      <c r="H65" s="78"/>
      <c r="I65" s="78"/>
      <c r="J65" s="6"/>
      <c r="K65" s="78" t="s">
        <v>30</v>
      </c>
      <c r="L65" s="83">
        <f>(G64-F64)-(A3_blank_ave-A2_blank_ave)</f>
        <v>0</v>
      </c>
      <c r="M65" s="84" t="str">
        <f>IF(OR(ISBLANK(F64),ISBLANK(G64),A2_blank_ave=0,A3_blank_ave=0),"",Change_absorbance)</f>
        <v/>
      </c>
      <c r="N65" s="85">
        <f>0.06692*L65*I64/H64</f>
        <v>0</v>
      </c>
      <c r="O65" s="88" t="str">
        <f>IF(OR(ISBLANK(F64),ISBLANK(G64),A2_blank_ave=0,A3_blank_ave=0),"",Concentration_gL)</f>
        <v/>
      </c>
      <c r="P65" s="6"/>
      <c r="Q65" s="78"/>
      <c r="R65" s="85" t="e">
        <f>Concentration_gL*100/Q64</f>
        <v>#DIV/0!</v>
      </c>
      <c r="S65" s="88" t="str">
        <f t="shared" si="0"/>
        <v/>
      </c>
      <c r="T65" s="4"/>
      <c r="U65" s="7"/>
    </row>
    <row r="66" spans="1:21" x14ac:dyDescent="0.3">
      <c r="A66" s="8"/>
      <c r="B66" s="4"/>
      <c r="C66" s="79">
        <v>27</v>
      </c>
      <c r="D66" s="74"/>
      <c r="E66" s="76"/>
      <c r="F66" s="76"/>
      <c r="G66" s="76"/>
      <c r="H66" s="77">
        <v>0.1</v>
      </c>
      <c r="I66" s="74">
        <v>1</v>
      </c>
      <c r="J66" s="6"/>
      <c r="K66" s="75" t="s">
        <v>29</v>
      </c>
      <c r="L66" s="81">
        <f>(A2_sample-A1_sample)-(A2_blank_ave-A1_blank_ave)</f>
        <v>0</v>
      </c>
      <c r="M66" s="82" t="str">
        <f>IF(OR(ISBLANK(A1_sample),ISBLANK(A2_sample),A1_blank_ave=0,A2_blank_ave=0),"",Change_absorbance)</f>
        <v/>
      </c>
      <c r="N66" s="81">
        <f>0.06634*L66*Dilution/Sample_volume</f>
        <v>0</v>
      </c>
      <c r="O66" s="87" t="str">
        <f>IF(OR(ISBLANK(A1_sample),ISBLANK(A2_sample),A1_blank_ave=0,A2_blank_ave=0),"",Concentration_gL)</f>
        <v/>
      </c>
      <c r="P66" s="6"/>
      <c r="Q66" s="86"/>
      <c r="R66" s="81" t="e">
        <f>Concentration_gL*100/Sample_con_gL</f>
        <v>#DIV/0!</v>
      </c>
      <c r="S66" s="87" t="str">
        <f t="shared" si="0"/>
        <v/>
      </c>
      <c r="T66" s="4"/>
      <c r="U66" s="7"/>
    </row>
    <row r="67" spans="1:21" x14ac:dyDescent="0.3">
      <c r="A67" s="8"/>
      <c r="B67" s="4"/>
      <c r="C67" s="80"/>
      <c r="D67" s="78"/>
      <c r="E67" s="78"/>
      <c r="F67" s="78"/>
      <c r="G67" s="78"/>
      <c r="H67" s="78"/>
      <c r="I67" s="78"/>
      <c r="J67" s="6"/>
      <c r="K67" s="78" t="s">
        <v>30</v>
      </c>
      <c r="L67" s="83">
        <f>(G66-F66)-(A3_blank_ave-A2_blank_ave)</f>
        <v>0</v>
      </c>
      <c r="M67" s="84" t="str">
        <f>IF(OR(ISBLANK(F66),ISBLANK(G66),A2_blank_ave=0,A3_blank_ave=0),"",Change_absorbance)</f>
        <v/>
      </c>
      <c r="N67" s="85">
        <f>0.06692*L67*I66/H66</f>
        <v>0</v>
      </c>
      <c r="O67" s="88" t="str">
        <f>IF(OR(ISBLANK(F66),ISBLANK(G66),A2_blank_ave=0,A3_blank_ave=0),"",Concentration_gL)</f>
        <v/>
      </c>
      <c r="P67" s="6"/>
      <c r="Q67" s="78"/>
      <c r="R67" s="85" t="e">
        <f>Concentration_gL*100/Q66</f>
        <v>#DIV/0!</v>
      </c>
      <c r="S67" s="88" t="str">
        <f t="shared" si="0"/>
        <v/>
      </c>
      <c r="T67" s="4"/>
      <c r="U67" s="7"/>
    </row>
    <row r="68" spans="1:21" x14ac:dyDescent="0.3">
      <c r="A68" s="8"/>
      <c r="B68" s="4"/>
      <c r="C68" s="79">
        <v>28</v>
      </c>
      <c r="D68" s="74"/>
      <c r="E68" s="76"/>
      <c r="F68" s="76"/>
      <c r="G68" s="76"/>
      <c r="H68" s="77">
        <v>0.1</v>
      </c>
      <c r="I68" s="74">
        <v>1</v>
      </c>
      <c r="J68" s="6"/>
      <c r="K68" s="75" t="s">
        <v>29</v>
      </c>
      <c r="L68" s="81">
        <f>(A2_sample-A1_sample)-(A2_blank_ave-A1_blank_ave)</f>
        <v>0</v>
      </c>
      <c r="M68" s="82" t="str">
        <f>IF(OR(ISBLANK(A1_sample),ISBLANK(A2_sample),A1_blank_ave=0,A2_blank_ave=0),"",Change_absorbance)</f>
        <v/>
      </c>
      <c r="N68" s="81">
        <f>0.06634*L68*Dilution/Sample_volume</f>
        <v>0</v>
      </c>
      <c r="O68" s="87" t="str">
        <f>IF(OR(ISBLANK(A1_sample),ISBLANK(A2_sample),A1_blank_ave=0,A2_blank_ave=0),"",Concentration_gL)</f>
        <v/>
      </c>
      <c r="P68" s="6"/>
      <c r="Q68" s="86"/>
      <c r="R68" s="81" t="e">
        <f>Concentration_gL*100/Sample_con_gL</f>
        <v>#DIV/0!</v>
      </c>
      <c r="S68" s="87" t="str">
        <f t="shared" si="0"/>
        <v/>
      </c>
      <c r="T68" s="4"/>
      <c r="U68" s="7"/>
    </row>
    <row r="69" spans="1:21" x14ac:dyDescent="0.3">
      <c r="A69" s="8"/>
      <c r="B69" s="4"/>
      <c r="C69" s="80"/>
      <c r="D69" s="78"/>
      <c r="E69" s="78"/>
      <c r="F69" s="78"/>
      <c r="G69" s="78"/>
      <c r="H69" s="78"/>
      <c r="I69" s="78"/>
      <c r="J69" s="6"/>
      <c r="K69" s="78" t="s">
        <v>30</v>
      </c>
      <c r="L69" s="83">
        <f>(G68-F68)-(A3_blank_ave-A2_blank_ave)</f>
        <v>0</v>
      </c>
      <c r="M69" s="84" t="str">
        <f>IF(OR(ISBLANK(F68),ISBLANK(G68),A2_blank_ave=0,A3_blank_ave=0),"",Change_absorbance)</f>
        <v/>
      </c>
      <c r="N69" s="85">
        <f>0.06692*L69*I68/H68</f>
        <v>0</v>
      </c>
      <c r="O69" s="88" t="str">
        <f>IF(OR(ISBLANK(F68),ISBLANK(G68),A2_blank_ave=0,A3_blank_ave=0),"",Concentration_gL)</f>
        <v/>
      </c>
      <c r="P69" s="6"/>
      <c r="Q69" s="78"/>
      <c r="R69" s="85" t="e">
        <f>Concentration_gL*100/Q68</f>
        <v>#DIV/0!</v>
      </c>
      <c r="S69" s="88" t="str">
        <f t="shared" si="0"/>
        <v/>
      </c>
      <c r="T69" s="4"/>
      <c r="U69" s="7"/>
    </row>
    <row r="70" spans="1:21" x14ac:dyDescent="0.3">
      <c r="A70" s="8"/>
      <c r="B70" s="4"/>
      <c r="C70" s="79">
        <v>29</v>
      </c>
      <c r="D70" s="74"/>
      <c r="E70" s="76"/>
      <c r="F70" s="76"/>
      <c r="G70" s="76"/>
      <c r="H70" s="77">
        <v>0.1</v>
      </c>
      <c r="I70" s="74">
        <v>1</v>
      </c>
      <c r="J70" s="6"/>
      <c r="K70" s="75" t="s">
        <v>29</v>
      </c>
      <c r="L70" s="81">
        <f>(A2_sample-A1_sample)-(A2_blank_ave-A1_blank_ave)</f>
        <v>0</v>
      </c>
      <c r="M70" s="82" t="str">
        <f>IF(OR(ISBLANK(A1_sample),ISBLANK(A2_sample),A1_blank_ave=0,A2_blank_ave=0),"",Change_absorbance)</f>
        <v/>
      </c>
      <c r="N70" s="81">
        <f>0.06634*L70*Dilution/Sample_volume</f>
        <v>0</v>
      </c>
      <c r="O70" s="87" t="str">
        <f>IF(OR(ISBLANK(A1_sample),ISBLANK(A2_sample),A1_blank_ave=0,A2_blank_ave=0),"",Concentration_gL)</f>
        <v/>
      </c>
      <c r="P70" s="6"/>
      <c r="Q70" s="86"/>
      <c r="R70" s="81" t="e">
        <f>Concentration_gL*100/Sample_con_gL</f>
        <v>#DIV/0!</v>
      </c>
      <c r="S70" s="87" t="str">
        <f t="shared" si="0"/>
        <v/>
      </c>
      <c r="T70" s="4"/>
      <c r="U70" s="7"/>
    </row>
    <row r="71" spans="1:21" x14ac:dyDescent="0.3">
      <c r="A71" s="8"/>
      <c r="B71" s="4"/>
      <c r="C71" s="80"/>
      <c r="D71" s="78"/>
      <c r="E71" s="78"/>
      <c r="F71" s="78"/>
      <c r="G71" s="78"/>
      <c r="H71" s="78"/>
      <c r="I71" s="78"/>
      <c r="J71" s="6"/>
      <c r="K71" s="78" t="s">
        <v>30</v>
      </c>
      <c r="L71" s="83">
        <f>(G70-F70)-(A3_blank_ave-A2_blank_ave)</f>
        <v>0</v>
      </c>
      <c r="M71" s="84" t="str">
        <f>IF(OR(ISBLANK(F70),ISBLANK(G70),A2_blank_ave=0,A3_blank_ave=0),"",Change_absorbance)</f>
        <v/>
      </c>
      <c r="N71" s="85">
        <f>0.06692*L71*I70/H70</f>
        <v>0</v>
      </c>
      <c r="O71" s="88" t="str">
        <f>IF(OR(ISBLANK(F70),ISBLANK(G70),A2_blank_ave=0,A3_blank_ave=0),"",Concentration_gL)</f>
        <v/>
      </c>
      <c r="P71" s="6"/>
      <c r="Q71" s="78"/>
      <c r="R71" s="85" t="e">
        <f>Concentration_gL*100/Q70</f>
        <v>#DIV/0!</v>
      </c>
      <c r="S71" s="88" t="str">
        <f t="shared" si="0"/>
        <v/>
      </c>
      <c r="T71" s="4"/>
      <c r="U71" s="7"/>
    </row>
    <row r="72" spans="1:21" x14ac:dyDescent="0.3">
      <c r="A72" s="8"/>
      <c r="B72" s="4"/>
      <c r="C72" s="79">
        <v>30</v>
      </c>
      <c r="D72" s="74"/>
      <c r="E72" s="76"/>
      <c r="F72" s="76"/>
      <c r="G72" s="76"/>
      <c r="H72" s="77">
        <v>0.1</v>
      </c>
      <c r="I72" s="74">
        <v>1</v>
      </c>
      <c r="J72" s="6"/>
      <c r="K72" s="75" t="s">
        <v>29</v>
      </c>
      <c r="L72" s="81">
        <f>(A2_sample-A1_sample)-(A2_blank_ave-A1_blank_ave)</f>
        <v>0</v>
      </c>
      <c r="M72" s="82" t="str">
        <f>IF(OR(ISBLANK(A1_sample),ISBLANK(A2_sample),A1_blank_ave=0,A2_blank_ave=0),"",Change_absorbance)</f>
        <v/>
      </c>
      <c r="N72" s="81">
        <f>0.06634*L72*Dilution/Sample_volume</f>
        <v>0</v>
      </c>
      <c r="O72" s="87" t="str">
        <f>IF(OR(ISBLANK(A1_sample),ISBLANK(A2_sample),A1_blank_ave=0,A2_blank_ave=0),"",Concentration_gL)</f>
        <v/>
      </c>
      <c r="P72" s="6"/>
      <c r="Q72" s="86"/>
      <c r="R72" s="81" t="e">
        <f>Concentration_gL*100/Sample_con_gL</f>
        <v>#DIV/0!</v>
      </c>
      <c r="S72" s="87" t="str">
        <f t="shared" si="0"/>
        <v/>
      </c>
      <c r="T72" s="4"/>
      <c r="U72" s="7"/>
    </row>
    <row r="73" spans="1:21" x14ac:dyDescent="0.3">
      <c r="A73" s="8"/>
      <c r="B73" s="4"/>
      <c r="C73" s="80"/>
      <c r="D73" s="78"/>
      <c r="E73" s="78"/>
      <c r="F73" s="78"/>
      <c r="G73" s="78"/>
      <c r="H73" s="78"/>
      <c r="I73" s="78"/>
      <c r="J73" s="6"/>
      <c r="K73" s="78" t="s">
        <v>30</v>
      </c>
      <c r="L73" s="83">
        <f>(G72-F72)-(A3_blank_ave-A2_blank_ave)</f>
        <v>0</v>
      </c>
      <c r="M73" s="84" t="str">
        <f>IF(OR(ISBLANK(F72),ISBLANK(G72),A2_blank_ave=0,A3_blank_ave=0),"",Change_absorbance)</f>
        <v/>
      </c>
      <c r="N73" s="85">
        <f>0.06692*L73*I72/H72</f>
        <v>0</v>
      </c>
      <c r="O73" s="88" t="str">
        <f>IF(OR(ISBLANK(F72),ISBLANK(G72),A2_blank_ave=0,A3_blank_ave=0),"",Concentration_gL)</f>
        <v/>
      </c>
      <c r="P73" s="6"/>
      <c r="Q73" s="78"/>
      <c r="R73" s="85" t="e">
        <f>Concentration_gL*100/Q72</f>
        <v>#DIV/0!</v>
      </c>
      <c r="S73" s="88" t="str">
        <f t="shared" si="0"/>
        <v/>
      </c>
      <c r="T73" s="4"/>
      <c r="U73" s="7"/>
    </row>
    <row r="74" spans="1:21" x14ac:dyDescent="0.3">
      <c r="A74" s="8"/>
      <c r="B74" s="4"/>
      <c r="C74" s="79">
        <v>31</v>
      </c>
      <c r="D74" s="74"/>
      <c r="E74" s="76"/>
      <c r="F74" s="76"/>
      <c r="G74" s="76"/>
      <c r="H74" s="77">
        <v>0.1</v>
      </c>
      <c r="I74" s="74">
        <v>1</v>
      </c>
      <c r="J74" s="6"/>
      <c r="K74" s="75" t="s">
        <v>29</v>
      </c>
      <c r="L74" s="81">
        <f>(A2_sample-A1_sample)-(A2_blank_ave-A1_blank_ave)</f>
        <v>0</v>
      </c>
      <c r="M74" s="82" t="str">
        <f>IF(OR(ISBLANK(A1_sample),ISBLANK(A2_sample),A1_blank_ave=0,A2_blank_ave=0),"",Change_absorbance)</f>
        <v/>
      </c>
      <c r="N74" s="81">
        <f>0.06634*L74*Dilution/Sample_volume</f>
        <v>0</v>
      </c>
      <c r="O74" s="87" t="str">
        <f>IF(OR(ISBLANK(A1_sample),ISBLANK(A2_sample),A1_blank_ave=0,A2_blank_ave=0),"",Concentration_gL)</f>
        <v/>
      </c>
      <c r="P74" s="6"/>
      <c r="Q74" s="86"/>
      <c r="R74" s="81" t="e">
        <f>Concentration_gL*100/Sample_con_gL</f>
        <v>#DIV/0!</v>
      </c>
      <c r="S74" s="87" t="str">
        <f>IF(ISERROR(Concentration_gg),"",Concentration_gg)</f>
        <v/>
      </c>
      <c r="T74" s="4"/>
      <c r="U74" s="7"/>
    </row>
    <row r="75" spans="1:21" x14ac:dyDescent="0.3">
      <c r="A75" s="8"/>
      <c r="B75" s="4"/>
      <c r="C75" s="80"/>
      <c r="D75" s="78"/>
      <c r="E75" s="78"/>
      <c r="F75" s="78"/>
      <c r="G75" s="78"/>
      <c r="H75" s="78"/>
      <c r="I75" s="78"/>
      <c r="J75" s="6"/>
      <c r="K75" s="78" t="s">
        <v>30</v>
      </c>
      <c r="L75" s="83">
        <f>(G74-F74)-(A3_blank_ave-A2_blank_ave)</f>
        <v>0</v>
      </c>
      <c r="M75" s="84" t="str">
        <f>IF(OR(ISBLANK(F74),ISBLANK(G74),A2_blank_ave=0,A3_blank_ave=0),"",Change_absorbance)</f>
        <v/>
      </c>
      <c r="N75" s="85">
        <f>0.06692*L75*I74/H74</f>
        <v>0</v>
      </c>
      <c r="O75" s="88" t="str">
        <f>IF(OR(ISBLANK(F74),ISBLANK(G74),A2_blank_ave=0,A3_blank_ave=0),"",Concentration_gL)</f>
        <v/>
      </c>
      <c r="P75" s="6"/>
      <c r="Q75" s="78"/>
      <c r="R75" s="85" t="e">
        <f>Concentration_gL*100/Q74</f>
        <v>#DIV/0!</v>
      </c>
      <c r="S75" s="88" t="str">
        <f t="shared" si="0"/>
        <v/>
      </c>
      <c r="T75" s="4"/>
      <c r="U75" s="7"/>
    </row>
    <row r="76" spans="1:21" x14ac:dyDescent="0.3">
      <c r="A76" s="8"/>
      <c r="B76" s="4"/>
      <c r="C76" s="79">
        <v>32</v>
      </c>
      <c r="D76" s="74"/>
      <c r="E76" s="76"/>
      <c r="F76" s="76"/>
      <c r="G76" s="76"/>
      <c r="H76" s="77">
        <v>0.1</v>
      </c>
      <c r="I76" s="74">
        <v>1</v>
      </c>
      <c r="J76" s="6"/>
      <c r="K76" s="75" t="s">
        <v>29</v>
      </c>
      <c r="L76" s="81">
        <f>(A2_sample-A1_sample)-(A2_blank_ave-A1_blank_ave)</f>
        <v>0</v>
      </c>
      <c r="M76" s="82" t="str">
        <f>IF(OR(ISBLANK(A1_sample),ISBLANK(A2_sample),A1_blank_ave=0,A2_blank_ave=0),"",Change_absorbance)</f>
        <v/>
      </c>
      <c r="N76" s="81">
        <f>0.06634*L76*Dilution/Sample_volume</f>
        <v>0</v>
      </c>
      <c r="O76" s="87" t="str">
        <f>IF(OR(ISBLANK(A1_sample),ISBLANK(A2_sample),A1_blank_ave=0,A2_blank_ave=0),"",Concentration_gL)</f>
        <v/>
      </c>
      <c r="P76" s="6"/>
      <c r="Q76" s="86"/>
      <c r="R76" s="81" t="e">
        <f>Concentration_gL*100/Sample_con_gL</f>
        <v>#DIV/0!</v>
      </c>
      <c r="S76" s="87" t="str">
        <f t="shared" si="0"/>
        <v/>
      </c>
      <c r="T76" s="4"/>
      <c r="U76" s="7"/>
    </row>
    <row r="77" spans="1:21" x14ac:dyDescent="0.3">
      <c r="A77" s="8"/>
      <c r="B77" s="4"/>
      <c r="C77" s="80"/>
      <c r="D77" s="78"/>
      <c r="E77" s="78"/>
      <c r="F77" s="78"/>
      <c r="G77" s="78"/>
      <c r="H77" s="78"/>
      <c r="I77" s="78"/>
      <c r="J77" s="6"/>
      <c r="K77" s="78" t="s">
        <v>30</v>
      </c>
      <c r="L77" s="83">
        <f>(G76-F76)-(A3_blank_ave-A2_blank_ave)</f>
        <v>0</v>
      </c>
      <c r="M77" s="84" t="str">
        <f>IF(OR(ISBLANK(F76),ISBLANK(G76),A2_blank_ave=0,A3_blank_ave=0),"",Change_absorbance)</f>
        <v/>
      </c>
      <c r="N77" s="85">
        <f>0.06692*L77*I76/H76</f>
        <v>0</v>
      </c>
      <c r="O77" s="88" t="str">
        <f>IF(OR(ISBLANK(F76),ISBLANK(G76),A2_blank_ave=0,A3_blank_ave=0),"",Concentration_gL)</f>
        <v/>
      </c>
      <c r="P77" s="6"/>
      <c r="Q77" s="78"/>
      <c r="R77" s="85" t="e">
        <f>Concentration_gL*100/Q76</f>
        <v>#DIV/0!</v>
      </c>
      <c r="S77" s="88" t="str">
        <f t="shared" si="0"/>
        <v/>
      </c>
      <c r="T77" s="4"/>
      <c r="U77" s="7"/>
    </row>
    <row r="78" spans="1:21" x14ac:dyDescent="0.3">
      <c r="A78" s="8"/>
      <c r="B78" s="4"/>
      <c r="C78" s="79">
        <v>33</v>
      </c>
      <c r="D78" s="74"/>
      <c r="E78" s="76"/>
      <c r="F78" s="76"/>
      <c r="G78" s="76"/>
      <c r="H78" s="77">
        <v>0.1</v>
      </c>
      <c r="I78" s="74">
        <v>1</v>
      </c>
      <c r="J78" s="6"/>
      <c r="K78" s="75" t="s">
        <v>29</v>
      </c>
      <c r="L78" s="81">
        <f>(A2_sample-A1_sample)-(A2_blank_ave-A1_blank_ave)</f>
        <v>0</v>
      </c>
      <c r="M78" s="82" t="str">
        <f>IF(OR(ISBLANK(A1_sample),ISBLANK(A2_sample),A1_blank_ave=0,A2_blank_ave=0),"",Change_absorbance)</f>
        <v/>
      </c>
      <c r="N78" s="81">
        <f>0.06634*L78*Dilution/Sample_volume</f>
        <v>0</v>
      </c>
      <c r="O78" s="87" t="str">
        <f>IF(OR(ISBLANK(A1_sample),ISBLANK(A2_sample),A1_blank_ave=0,A2_blank_ave=0),"",Concentration_gL)</f>
        <v/>
      </c>
      <c r="P78" s="6"/>
      <c r="Q78" s="86"/>
      <c r="R78" s="81" t="e">
        <f>Concentration_gL*100/Sample_con_gL</f>
        <v>#DIV/0!</v>
      </c>
      <c r="S78" s="87" t="str">
        <f t="shared" si="0"/>
        <v/>
      </c>
      <c r="T78" s="4"/>
      <c r="U78" s="7"/>
    </row>
    <row r="79" spans="1:21" x14ac:dyDescent="0.3">
      <c r="A79" s="8"/>
      <c r="B79" s="4"/>
      <c r="C79" s="80"/>
      <c r="D79" s="78"/>
      <c r="E79" s="78"/>
      <c r="F79" s="78"/>
      <c r="G79" s="78"/>
      <c r="H79" s="78"/>
      <c r="I79" s="78"/>
      <c r="J79" s="6"/>
      <c r="K79" s="78" t="s">
        <v>30</v>
      </c>
      <c r="L79" s="83">
        <f>(G78-F78)-(A3_blank_ave-A2_blank_ave)</f>
        <v>0</v>
      </c>
      <c r="M79" s="84" t="str">
        <f>IF(OR(ISBLANK(F78),ISBLANK(G78),A2_blank_ave=0,A3_blank_ave=0),"",Change_absorbance)</f>
        <v/>
      </c>
      <c r="N79" s="85">
        <f>0.06692*L79*I78/H78</f>
        <v>0</v>
      </c>
      <c r="O79" s="88" t="str">
        <f>IF(OR(ISBLANK(F78),ISBLANK(G78),A2_blank_ave=0,A3_blank_ave=0),"",Concentration_gL)</f>
        <v/>
      </c>
      <c r="P79" s="6"/>
      <c r="Q79" s="78"/>
      <c r="R79" s="85" t="e">
        <f>Concentration_gL*100/Q78</f>
        <v>#DIV/0!</v>
      </c>
      <c r="S79" s="88" t="str">
        <f t="shared" ref="S79:S93" si="1">IF(ISERROR(Concentration_gg),"",Concentration_gg)</f>
        <v/>
      </c>
      <c r="T79" s="4"/>
      <c r="U79" s="7"/>
    </row>
    <row r="80" spans="1:21" x14ac:dyDescent="0.3">
      <c r="A80" s="8"/>
      <c r="B80" s="4"/>
      <c r="C80" s="79">
        <v>34</v>
      </c>
      <c r="D80" s="74"/>
      <c r="E80" s="76"/>
      <c r="F80" s="76"/>
      <c r="G80" s="76"/>
      <c r="H80" s="77">
        <v>0.1</v>
      </c>
      <c r="I80" s="74">
        <v>1</v>
      </c>
      <c r="J80" s="6"/>
      <c r="K80" s="75" t="s">
        <v>29</v>
      </c>
      <c r="L80" s="81">
        <f>(A2_sample-A1_sample)-(A2_blank_ave-A1_blank_ave)</f>
        <v>0</v>
      </c>
      <c r="M80" s="82" t="str">
        <f>IF(OR(ISBLANK(A1_sample),ISBLANK(A2_sample),A1_blank_ave=0,A2_blank_ave=0),"",Change_absorbance)</f>
        <v/>
      </c>
      <c r="N80" s="81">
        <f>0.06634*L80*Dilution/Sample_volume</f>
        <v>0</v>
      </c>
      <c r="O80" s="87" t="str">
        <f>IF(OR(ISBLANK(A1_sample),ISBLANK(A2_sample),A1_blank_ave=0,A2_blank_ave=0),"",Concentration_gL)</f>
        <v/>
      </c>
      <c r="P80" s="6"/>
      <c r="Q80" s="86"/>
      <c r="R80" s="81" t="e">
        <f>Concentration_gL*100/Sample_con_gL</f>
        <v>#DIV/0!</v>
      </c>
      <c r="S80" s="87" t="str">
        <f t="shared" si="1"/>
        <v/>
      </c>
      <c r="T80" s="4"/>
      <c r="U80" s="7"/>
    </row>
    <row r="81" spans="1:21" x14ac:dyDescent="0.3">
      <c r="A81" s="8"/>
      <c r="B81" s="4"/>
      <c r="C81" s="80"/>
      <c r="D81" s="78"/>
      <c r="E81" s="78"/>
      <c r="F81" s="78"/>
      <c r="G81" s="78"/>
      <c r="H81" s="78"/>
      <c r="I81" s="78"/>
      <c r="J81" s="6"/>
      <c r="K81" s="78" t="s">
        <v>30</v>
      </c>
      <c r="L81" s="83">
        <f>(G80-F80)-(A3_blank_ave-A2_blank_ave)</f>
        <v>0</v>
      </c>
      <c r="M81" s="84" t="str">
        <f>IF(OR(ISBLANK(F80),ISBLANK(G80),A2_blank_ave=0,A3_blank_ave=0),"",Change_absorbance)</f>
        <v/>
      </c>
      <c r="N81" s="85">
        <f>0.06692*L81*I80/H80</f>
        <v>0</v>
      </c>
      <c r="O81" s="88" t="str">
        <f>IF(OR(ISBLANK(F80),ISBLANK(G80),A2_blank_ave=0,A3_blank_ave=0),"",Concentration_gL)</f>
        <v/>
      </c>
      <c r="P81" s="6"/>
      <c r="Q81" s="78"/>
      <c r="R81" s="85" t="e">
        <f>Concentration_gL*100/Q80</f>
        <v>#DIV/0!</v>
      </c>
      <c r="S81" s="88" t="str">
        <f t="shared" si="1"/>
        <v/>
      </c>
      <c r="T81" s="4"/>
      <c r="U81" s="7"/>
    </row>
    <row r="82" spans="1:21" x14ac:dyDescent="0.3">
      <c r="A82" s="8"/>
      <c r="B82" s="4"/>
      <c r="C82" s="79">
        <v>35</v>
      </c>
      <c r="D82" s="74"/>
      <c r="E82" s="76"/>
      <c r="F82" s="76"/>
      <c r="G82" s="76"/>
      <c r="H82" s="77">
        <v>0.1</v>
      </c>
      <c r="I82" s="74">
        <v>1</v>
      </c>
      <c r="J82" s="6"/>
      <c r="K82" s="75" t="s">
        <v>29</v>
      </c>
      <c r="L82" s="81">
        <f>(A2_sample-A1_sample)-(A2_blank_ave-A1_blank_ave)</f>
        <v>0</v>
      </c>
      <c r="M82" s="82" t="str">
        <f>IF(OR(ISBLANK(A1_sample),ISBLANK(A2_sample),A1_blank_ave=0,A2_blank_ave=0),"",Change_absorbance)</f>
        <v/>
      </c>
      <c r="N82" s="81">
        <f>0.06634*L82*Dilution/Sample_volume</f>
        <v>0</v>
      </c>
      <c r="O82" s="87" t="str">
        <f>IF(OR(ISBLANK(A1_sample),ISBLANK(A2_sample),A1_blank_ave=0,A2_blank_ave=0),"",Concentration_gL)</f>
        <v/>
      </c>
      <c r="P82" s="6"/>
      <c r="Q82" s="86"/>
      <c r="R82" s="81" t="e">
        <f>Concentration_gL*100/Sample_con_gL</f>
        <v>#DIV/0!</v>
      </c>
      <c r="S82" s="87" t="str">
        <f t="shared" si="1"/>
        <v/>
      </c>
      <c r="T82" s="4"/>
      <c r="U82" s="7"/>
    </row>
    <row r="83" spans="1:21" x14ac:dyDescent="0.3">
      <c r="A83" s="8"/>
      <c r="B83" s="4"/>
      <c r="C83" s="80"/>
      <c r="D83" s="78"/>
      <c r="E83" s="78"/>
      <c r="F83" s="78"/>
      <c r="G83" s="78"/>
      <c r="H83" s="78"/>
      <c r="I83" s="78"/>
      <c r="J83" s="6"/>
      <c r="K83" s="78" t="s">
        <v>30</v>
      </c>
      <c r="L83" s="83">
        <f>(G82-F82)-(A3_blank_ave-A2_blank_ave)</f>
        <v>0</v>
      </c>
      <c r="M83" s="84" t="str">
        <f>IF(OR(ISBLANK(F82),ISBLANK(G82),A2_blank_ave=0,A3_blank_ave=0),"",Change_absorbance)</f>
        <v/>
      </c>
      <c r="N83" s="85">
        <f>0.06692*L83*I82/H82</f>
        <v>0</v>
      </c>
      <c r="O83" s="88" t="str">
        <f>IF(OR(ISBLANK(F82),ISBLANK(G82),A2_blank_ave=0,A3_blank_ave=0),"",Concentration_gL)</f>
        <v/>
      </c>
      <c r="P83" s="6"/>
      <c r="Q83" s="78"/>
      <c r="R83" s="85" t="e">
        <f>Concentration_gL*100/Q82</f>
        <v>#DIV/0!</v>
      </c>
      <c r="S83" s="88" t="str">
        <f t="shared" si="1"/>
        <v/>
      </c>
      <c r="T83" s="4"/>
      <c r="U83" s="7"/>
    </row>
    <row r="84" spans="1:21" x14ac:dyDescent="0.3">
      <c r="A84" s="8"/>
      <c r="B84" s="4"/>
      <c r="C84" s="79">
        <v>36</v>
      </c>
      <c r="D84" s="74"/>
      <c r="E84" s="76"/>
      <c r="F84" s="76"/>
      <c r="G84" s="76"/>
      <c r="H84" s="77">
        <v>0.1</v>
      </c>
      <c r="I84" s="74">
        <v>1</v>
      </c>
      <c r="J84" s="6"/>
      <c r="K84" s="75" t="s">
        <v>29</v>
      </c>
      <c r="L84" s="81">
        <f>(A2_sample-A1_sample)-(A2_blank_ave-A1_blank_ave)</f>
        <v>0</v>
      </c>
      <c r="M84" s="82" t="str">
        <f>IF(OR(ISBLANK(A1_sample),ISBLANK(A2_sample),A1_blank_ave=0,A2_blank_ave=0),"",Change_absorbance)</f>
        <v/>
      </c>
      <c r="N84" s="81">
        <f>0.06634*L84*Dilution/Sample_volume</f>
        <v>0</v>
      </c>
      <c r="O84" s="87" t="str">
        <f>IF(OR(ISBLANK(A1_sample),ISBLANK(A2_sample),A1_blank_ave=0,A2_blank_ave=0),"",Concentration_gL)</f>
        <v/>
      </c>
      <c r="P84" s="6"/>
      <c r="Q84" s="86"/>
      <c r="R84" s="81" t="e">
        <f>Concentration_gL*100/Sample_con_gL</f>
        <v>#DIV/0!</v>
      </c>
      <c r="S84" s="87" t="str">
        <f t="shared" si="1"/>
        <v/>
      </c>
      <c r="T84" s="4"/>
      <c r="U84" s="7"/>
    </row>
    <row r="85" spans="1:21" x14ac:dyDescent="0.3">
      <c r="A85" s="8"/>
      <c r="B85" s="4"/>
      <c r="C85" s="80"/>
      <c r="D85" s="78"/>
      <c r="E85" s="78"/>
      <c r="F85" s="78"/>
      <c r="G85" s="78"/>
      <c r="H85" s="78"/>
      <c r="I85" s="78"/>
      <c r="J85" s="6"/>
      <c r="K85" s="78" t="s">
        <v>30</v>
      </c>
      <c r="L85" s="83">
        <f>(G84-F84)-(A3_blank_ave-A2_blank_ave)</f>
        <v>0</v>
      </c>
      <c r="M85" s="84" t="str">
        <f>IF(OR(ISBLANK(F84),ISBLANK(G84),A2_blank_ave=0,A3_blank_ave=0),"",Change_absorbance)</f>
        <v/>
      </c>
      <c r="N85" s="85">
        <f>0.06692*L85*I84/H84</f>
        <v>0</v>
      </c>
      <c r="O85" s="88" t="str">
        <f>IF(OR(ISBLANK(F84),ISBLANK(G84),A2_blank_ave=0,A3_blank_ave=0),"",Concentration_gL)</f>
        <v/>
      </c>
      <c r="P85" s="6"/>
      <c r="Q85" s="78"/>
      <c r="R85" s="85" t="e">
        <f>Concentration_gL*100/Q84</f>
        <v>#DIV/0!</v>
      </c>
      <c r="S85" s="88" t="str">
        <f t="shared" si="1"/>
        <v/>
      </c>
      <c r="T85" s="4"/>
      <c r="U85" s="7"/>
    </row>
    <row r="86" spans="1:21" x14ac:dyDescent="0.3">
      <c r="A86" s="8"/>
      <c r="B86" s="4"/>
      <c r="C86" s="79">
        <v>37</v>
      </c>
      <c r="D86" s="74"/>
      <c r="E86" s="76"/>
      <c r="F86" s="76"/>
      <c r="G86" s="76"/>
      <c r="H86" s="77">
        <v>0.1</v>
      </c>
      <c r="I86" s="74">
        <v>1</v>
      </c>
      <c r="J86" s="6"/>
      <c r="K86" s="75" t="s">
        <v>29</v>
      </c>
      <c r="L86" s="81">
        <f>(A2_sample-A1_sample)-(A2_blank_ave-A1_blank_ave)</f>
        <v>0</v>
      </c>
      <c r="M86" s="82" t="str">
        <f>IF(OR(ISBLANK(A1_sample),ISBLANK(A2_sample),A1_blank_ave=0,A2_blank_ave=0),"",Change_absorbance)</f>
        <v/>
      </c>
      <c r="N86" s="81">
        <f>0.06634*L86*Dilution/Sample_volume</f>
        <v>0</v>
      </c>
      <c r="O86" s="87" t="str">
        <f>IF(OR(ISBLANK(A1_sample),ISBLANK(A2_sample),A1_blank_ave=0,A2_blank_ave=0),"",Concentration_gL)</f>
        <v/>
      </c>
      <c r="P86" s="6"/>
      <c r="Q86" s="86"/>
      <c r="R86" s="81" t="e">
        <f>Concentration_gL*100/Sample_con_gL</f>
        <v>#DIV/0!</v>
      </c>
      <c r="S86" s="87" t="str">
        <f t="shared" si="1"/>
        <v/>
      </c>
      <c r="T86" s="4"/>
      <c r="U86" s="7"/>
    </row>
    <row r="87" spans="1:21" x14ac:dyDescent="0.3">
      <c r="A87" s="8"/>
      <c r="B87" s="4"/>
      <c r="C87" s="80"/>
      <c r="D87" s="78"/>
      <c r="E87" s="78"/>
      <c r="F87" s="78"/>
      <c r="G87" s="78"/>
      <c r="H87" s="78"/>
      <c r="I87" s="78"/>
      <c r="J87" s="6"/>
      <c r="K87" s="78" t="s">
        <v>30</v>
      </c>
      <c r="L87" s="83">
        <f>(G86-F86)-(A3_blank_ave-A2_blank_ave)</f>
        <v>0</v>
      </c>
      <c r="M87" s="84" t="str">
        <f>IF(OR(ISBLANK(F86),ISBLANK(G86),A2_blank_ave=0,A3_blank_ave=0),"",Change_absorbance)</f>
        <v/>
      </c>
      <c r="N87" s="85">
        <f>0.06692*L87*I86/H86</f>
        <v>0</v>
      </c>
      <c r="O87" s="88" t="str">
        <f>IF(OR(ISBLANK(F86),ISBLANK(G86),A2_blank_ave=0,A3_blank_ave=0),"",Concentration_gL)</f>
        <v/>
      </c>
      <c r="P87" s="6"/>
      <c r="Q87" s="78"/>
      <c r="R87" s="85" t="e">
        <f>Concentration_gL*100/Q86</f>
        <v>#DIV/0!</v>
      </c>
      <c r="S87" s="88" t="str">
        <f t="shared" si="1"/>
        <v/>
      </c>
      <c r="T87" s="4"/>
      <c r="U87" s="7"/>
    </row>
    <row r="88" spans="1:21" x14ac:dyDescent="0.3">
      <c r="A88" s="8"/>
      <c r="B88" s="4"/>
      <c r="C88" s="79">
        <v>38</v>
      </c>
      <c r="D88" s="74"/>
      <c r="E88" s="76"/>
      <c r="F88" s="76"/>
      <c r="G88" s="76"/>
      <c r="H88" s="77">
        <v>0.1</v>
      </c>
      <c r="I88" s="74">
        <v>1</v>
      </c>
      <c r="J88" s="6"/>
      <c r="K88" s="75" t="s">
        <v>29</v>
      </c>
      <c r="L88" s="81">
        <f>(A2_sample-A1_sample)-(A2_blank_ave-A1_blank_ave)</f>
        <v>0</v>
      </c>
      <c r="M88" s="82" t="str">
        <f>IF(OR(ISBLANK(A1_sample),ISBLANK(A2_sample),A1_blank_ave=0,A2_blank_ave=0),"",Change_absorbance)</f>
        <v/>
      </c>
      <c r="N88" s="81">
        <f>0.06634*L88*Dilution/Sample_volume</f>
        <v>0</v>
      </c>
      <c r="O88" s="87" t="str">
        <f>IF(OR(ISBLANK(A1_sample),ISBLANK(A2_sample),A1_blank_ave=0,A2_blank_ave=0),"",Concentration_gL)</f>
        <v/>
      </c>
      <c r="P88" s="6"/>
      <c r="Q88" s="86"/>
      <c r="R88" s="81" t="e">
        <f>Concentration_gL*100/Sample_con_gL</f>
        <v>#DIV/0!</v>
      </c>
      <c r="S88" s="87" t="str">
        <f t="shared" si="1"/>
        <v/>
      </c>
      <c r="T88" s="4"/>
      <c r="U88" s="7"/>
    </row>
    <row r="89" spans="1:21" x14ac:dyDescent="0.3">
      <c r="A89" s="8"/>
      <c r="B89" s="4"/>
      <c r="C89" s="80"/>
      <c r="D89" s="78"/>
      <c r="E89" s="78"/>
      <c r="F89" s="78"/>
      <c r="G89" s="78"/>
      <c r="H89" s="78"/>
      <c r="I89" s="78"/>
      <c r="J89" s="6"/>
      <c r="K89" s="78" t="s">
        <v>30</v>
      </c>
      <c r="L89" s="83">
        <f>(G88-F88)-(A3_blank_ave-A2_blank_ave)</f>
        <v>0</v>
      </c>
      <c r="M89" s="84" t="str">
        <f>IF(OR(ISBLANK(F88),ISBLANK(G88),A2_blank_ave=0,A3_blank_ave=0),"",Change_absorbance)</f>
        <v/>
      </c>
      <c r="N89" s="85">
        <f>0.06692*L89*I88/H88</f>
        <v>0</v>
      </c>
      <c r="O89" s="88" t="str">
        <f>IF(OR(ISBLANK(F88),ISBLANK(G88),A2_blank_ave=0,A3_blank_ave=0),"",Concentration_gL)</f>
        <v/>
      </c>
      <c r="P89" s="6"/>
      <c r="Q89" s="78"/>
      <c r="R89" s="85" t="e">
        <f>Concentration_gL*100/Q88</f>
        <v>#DIV/0!</v>
      </c>
      <c r="S89" s="88" t="str">
        <f t="shared" si="1"/>
        <v/>
      </c>
      <c r="T89" s="4"/>
      <c r="U89" s="7"/>
    </row>
    <row r="90" spans="1:21" x14ac:dyDescent="0.3">
      <c r="A90" s="8"/>
      <c r="B90" s="4"/>
      <c r="C90" s="79">
        <v>39</v>
      </c>
      <c r="D90" s="74"/>
      <c r="E90" s="76"/>
      <c r="F90" s="76"/>
      <c r="G90" s="76"/>
      <c r="H90" s="77">
        <v>0.1</v>
      </c>
      <c r="I90" s="74">
        <v>1</v>
      </c>
      <c r="J90" s="6"/>
      <c r="K90" s="75" t="s">
        <v>29</v>
      </c>
      <c r="L90" s="81">
        <f>(A2_sample-A1_sample)-(A2_blank_ave-A1_blank_ave)</f>
        <v>0</v>
      </c>
      <c r="M90" s="82" t="str">
        <f>IF(OR(ISBLANK(A1_sample),ISBLANK(A2_sample),A1_blank_ave=0,A2_blank_ave=0),"",Change_absorbance)</f>
        <v/>
      </c>
      <c r="N90" s="81">
        <f>0.06634*L90*Dilution/Sample_volume</f>
        <v>0</v>
      </c>
      <c r="O90" s="87" t="str">
        <f>IF(OR(ISBLANK(A1_sample),ISBLANK(A2_sample),A1_blank_ave=0,A2_blank_ave=0),"",Concentration_gL)</f>
        <v/>
      </c>
      <c r="P90" s="6"/>
      <c r="Q90" s="86"/>
      <c r="R90" s="81" t="e">
        <f>Concentration_gL*100/Sample_con_gL</f>
        <v>#DIV/0!</v>
      </c>
      <c r="S90" s="87" t="str">
        <f t="shared" si="1"/>
        <v/>
      </c>
      <c r="T90" s="4"/>
      <c r="U90" s="7"/>
    </row>
    <row r="91" spans="1:21" x14ac:dyDescent="0.3">
      <c r="A91" s="8"/>
      <c r="B91" s="4"/>
      <c r="C91" s="80"/>
      <c r="D91" s="78"/>
      <c r="E91" s="78"/>
      <c r="F91" s="78"/>
      <c r="G91" s="78"/>
      <c r="H91" s="78"/>
      <c r="I91" s="78"/>
      <c r="J91" s="6"/>
      <c r="K91" s="78" t="s">
        <v>30</v>
      </c>
      <c r="L91" s="83">
        <f>(G90-F90)-(A3_blank_ave-A2_blank_ave)</f>
        <v>0</v>
      </c>
      <c r="M91" s="84" t="str">
        <f>IF(OR(ISBLANK(F90),ISBLANK(G90),A2_blank_ave=0,A3_blank_ave=0),"",Change_absorbance)</f>
        <v/>
      </c>
      <c r="N91" s="85">
        <f>0.06692*L91*I90/H90</f>
        <v>0</v>
      </c>
      <c r="O91" s="88" t="str">
        <f>IF(OR(ISBLANK(F90),ISBLANK(G90),A2_blank_ave=0,A3_blank_ave=0),"",Concentration_gL)</f>
        <v/>
      </c>
      <c r="P91" s="6"/>
      <c r="Q91" s="78"/>
      <c r="R91" s="85" t="e">
        <f>Concentration_gL*100/Q90</f>
        <v>#DIV/0!</v>
      </c>
      <c r="S91" s="88" t="str">
        <f t="shared" si="1"/>
        <v/>
      </c>
      <c r="T91" s="4"/>
      <c r="U91" s="7"/>
    </row>
    <row r="92" spans="1:21" x14ac:dyDescent="0.3">
      <c r="A92" s="8"/>
      <c r="B92" s="4"/>
      <c r="C92" s="79">
        <v>40</v>
      </c>
      <c r="D92" s="74"/>
      <c r="E92" s="76"/>
      <c r="F92" s="76"/>
      <c r="G92" s="76"/>
      <c r="H92" s="77">
        <v>0.1</v>
      </c>
      <c r="I92" s="74">
        <v>1</v>
      </c>
      <c r="J92" s="6"/>
      <c r="K92" s="75" t="s">
        <v>29</v>
      </c>
      <c r="L92" s="81">
        <f>(A2_sample-A1_sample)-(A2_blank_ave-A1_blank_ave)</f>
        <v>0</v>
      </c>
      <c r="M92" s="82" t="str">
        <f>IF(OR(ISBLANK(A1_sample),ISBLANK(A2_sample),A1_blank_ave=0,A2_blank_ave=0),"",Change_absorbance)</f>
        <v/>
      </c>
      <c r="N92" s="81">
        <f>0.06634*L92*Dilution/Sample_volume</f>
        <v>0</v>
      </c>
      <c r="O92" s="87" t="str">
        <f>IF(OR(ISBLANK(A1_sample),ISBLANK(A2_sample),A1_blank_ave=0,A2_blank_ave=0),"",Concentration_gL)</f>
        <v/>
      </c>
      <c r="P92" s="6"/>
      <c r="Q92" s="86"/>
      <c r="R92" s="81" t="e">
        <f>Concentration_gL*100/Sample_con_gL</f>
        <v>#DIV/0!</v>
      </c>
      <c r="S92" s="87" t="str">
        <f t="shared" si="1"/>
        <v/>
      </c>
      <c r="T92" s="4"/>
      <c r="U92" s="7"/>
    </row>
    <row r="93" spans="1:21" x14ac:dyDescent="0.3">
      <c r="A93" s="8"/>
      <c r="B93" s="4"/>
      <c r="C93" s="80"/>
      <c r="D93" s="78"/>
      <c r="E93" s="78"/>
      <c r="F93" s="78"/>
      <c r="G93" s="78"/>
      <c r="H93" s="78"/>
      <c r="I93" s="78"/>
      <c r="J93" s="6"/>
      <c r="K93" s="78" t="s">
        <v>30</v>
      </c>
      <c r="L93" s="83">
        <f>(G92-F92)-(A3_blank_ave-A2_blank_ave)</f>
        <v>0</v>
      </c>
      <c r="M93" s="84" t="str">
        <f>IF(OR(ISBLANK(F92),ISBLANK(G92),A2_blank_ave=0,A3_blank_ave=0),"",Change_absorbance)</f>
        <v/>
      </c>
      <c r="N93" s="85">
        <f>0.06692*L93*I92/H92</f>
        <v>0</v>
      </c>
      <c r="O93" s="88" t="str">
        <f>IF(OR(ISBLANK(F92),ISBLANK(G92),A2_blank_ave=0,A3_blank_ave=0),"",Concentration_gL)</f>
        <v/>
      </c>
      <c r="P93" s="6"/>
      <c r="Q93" s="78"/>
      <c r="R93" s="85" t="e">
        <f>Concentration_gL*100/Q92</f>
        <v>#DIV/0!</v>
      </c>
      <c r="S93" s="88" t="str">
        <f t="shared" si="1"/>
        <v/>
      </c>
      <c r="T93" s="4"/>
      <c r="U93" s="7"/>
    </row>
    <row r="94" spans="1:21" x14ac:dyDescent="0.3">
      <c r="A94" s="8"/>
      <c r="B94" s="4"/>
      <c r="C94" s="42"/>
      <c r="D94" s="42"/>
      <c r="E94" s="43"/>
      <c r="F94" s="43"/>
      <c r="G94" s="43"/>
      <c r="H94" s="43"/>
      <c r="I94" s="43"/>
      <c r="J94" s="4"/>
      <c r="K94" s="42"/>
      <c r="L94" s="4"/>
      <c r="M94" s="30"/>
      <c r="N94" s="30"/>
      <c r="O94" s="30"/>
      <c r="P94" s="4"/>
      <c r="Q94" s="43"/>
      <c r="R94" s="4"/>
      <c r="S94" s="30"/>
      <c r="T94" s="4"/>
      <c r="U94" s="7"/>
    </row>
    <row r="95" spans="1:21" x14ac:dyDescent="0.3">
      <c r="A95" s="8"/>
      <c r="B95" s="4"/>
      <c r="C95" s="42"/>
      <c r="D95" s="42"/>
      <c r="E95" s="43"/>
      <c r="F95" s="43"/>
      <c r="G95" s="43"/>
      <c r="H95" s="43"/>
      <c r="I95" s="43"/>
      <c r="J95" s="4"/>
      <c r="K95" s="42"/>
      <c r="L95" s="4"/>
      <c r="M95" s="30"/>
      <c r="N95" s="30"/>
      <c r="O95" s="30"/>
      <c r="P95" s="4"/>
      <c r="Q95" s="43"/>
      <c r="R95" s="4"/>
      <c r="S95" s="30"/>
      <c r="T95" s="4"/>
      <c r="U95" s="7"/>
    </row>
    <row r="96" spans="1:21" ht="9.4" customHeight="1" x14ac:dyDescent="0.3">
      <c r="A96" s="8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7"/>
    </row>
    <row r="97" spans="1:21" ht="400.15" customHeight="1" x14ac:dyDescent="0.3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</row>
  </sheetData>
  <sheetProtection password="8E71" sheet="1" objects="1" scenarios="1"/>
  <mergeCells count="1">
    <mergeCell ref="E4:G4"/>
  </mergeCells>
  <phoneticPr fontId="0" type="noConversion"/>
  <dataValidations count="3">
    <dataValidation type="decimal" errorStyle="warning" allowBlank="1" showErrorMessage="1" error="Please enter numeric values only." sqref="H94:I95 Q94:Q95">
      <formula1>0</formula1>
      <formula2>100</formula2>
    </dataValidation>
    <dataValidation type="decimal" allowBlank="1" showErrorMessage="1" error="Please enter numeric values only." sqref="E94:G95">
      <formula1>0</formula1>
      <formula2>100</formula2>
    </dataValidation>
    <dataValidation type="decimal" allowBlank="1" showErrorMessage="1" error="Enter numeric values only" sqref="E8:G10 D33 D53 D15 D17 D19 D23 D27 D31 D21 D25 D29 D49 Q14:Q93 D35 D37 D39 D43 D47 D51 D41 D45 E14:I93 D73 D93 D55 D57 D59 D63 D67 D71 D61 D65 D69 D89 D75 D77 D79 D83 D87 D91 D81 D85">
      <formula1>0</formula1>
      <formula2>10000</formula2>
    </dataValidation>
  </dataValidations>
  <pageMargins left="0.59055118110236227" right="0.59055118110236227" top="0.59055118110236227" bottom="0.98425196850393704" header="0.51181102362204722" footer="0.51181102362204722"/>
  <pageSetup paperSize="9" scale="58" fitToHeight="2" orientation="landscape" horizontalDpi="360" verticalDpi="360" r:id="rId1"/>
  <headerFooter alignWithMargins="0">
    <oddFooter>&amp;LPrinted on &amp;D, Page &amp;P of &amp;N</oddFooter>
  </headerFooter>
  <ignoredErrors>
    <ignoredError sqref="M16" 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23</vt:i4>
      </vt:variant>
    </vt:vector>
  </HeadingPairs>
  <TitlesOfParts>
    <vt:vector size="25" baseType="lpstr">
      <vt:lpstr>Instructions</vt:lpstr>
      <vt:lpstr>MegaCalc</vt:lpstr>
      <vt:lpstr>A1_blank_1</vt:lpstr>
      <vt:lpstr>A1_blank_2</vt:lpstr>
      <vt:lpstr>A1_blank_ave</vt:lpstr>
      <vt:lpstr>A1_sample</vt:lpstr>
      <vt:lpstr>A2_blank_1</vt:lpstr>
      <vt:lpstr>A2_blank_2</vt:lpstr>
      <vt:lpstr>A2_blank_ave</vt:lpstr>
      <vt:lpstr>A2_sample</vt:lpstr>
      <vt:lpstr>A3_blank_1</vt:lpstr>
      <vt:lpstr>A3_blank_2</vt:lpstr>
      <vt:lpstr>A3_blank_ave</vt:lpstr>
      <vt:lpstr>Change_absorbance</vt:lpstr>
      <vt:lpstr>Concentration_gg</vt:lpstr>
      <vt:lpstr>Concentration_gL</vt:lpstr>
      <vt:lpstr>Contact_us</vt:lpstr>
      <vt:lpstr>Dilution</vt:lpstr>
      <vt:lpstr>Instructions</vt:lpstr>
      <vt:lpstr>Instructions!Print_Area</vt:lpstr>
      <vt:lpstr>MegaCalc!Print_Area</vt:lpstr>
      <vt:lpstr>MegaCalc!Print_Titles</vt:lpstr>
      <vt:lpstr>Sample_con_gL</vt:lpstr>
      <vt:lpstr>Sample_volume</vt:lpstr>
      <vt:lpstr>use_mega_calculator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Megazyme</dc:creator>
  <cp:lastModifiedBy>Maciej Peplinski</cp:lastModifiedBy>
  <cp:lastPrinted>2004-11-25T22:35:41Z</cp:lastPrinted>
  <dcterms:created xsi:type="dcterms:W3CDTF">2004-10-05T18:50:23Z</dcterms:created>
  <dcterms:modified xsi:type="dcterms:W3CDTF">2019-09-12T13:27:12Z</dcterms:modified>
</cp:coreProperties>
</file>