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106"/>
  <workbookPr/>
  <mc:AlternateContent xmlns:mc="http://schemas.openxmlformats.org/markup-compatibility/2006">
    <mc:Choice Requires="x15">
      <x15ac:absPath xmlns:x15ac="http://schemas.microsoft.com/office/spreadsheetml/2010/11/ac" url="/Users/aureliemuller/Desktop/"/>
    </mc:Choice>
  </mc:AlternateContent>
  <workbookProtection workbookPassword="8E71" lockStructure="1"/>
  <bookViews>
    <workbookView xWindow="0" yWindow="460" windowWidth="25600" windowHeight="14600"/>
  </bookViews>
  <sheets>
    <sheet name="Instructions" sheetId="6" r:id="rId1"/>
    <sheet name="MegaCalc TOTAL-SO2" sheetId="9" r:id="rId2"/>
  </sheets>
  <externalReferences>
    <externalReference r:id="rId3"/>
  </externalReferences>
  <definedNames>
    <definedName name="_1M__microg_abs">#REF!</definedName>
    <definedName name="A1_blank_1">#REF!</definedName>
    <definedName name="A1_blank_2">#REF!</definedName>
    <definedName name="A1_Sample" localSheetId="1">'MegaCalc TOTAL-SO2'!$E$36:$E$75</definedName>
    <definedName name="A1_Sample">#REF!</definedName>
    <definedName name="A2_blank_1">#REF!</definedName>
    <definedName name="A2_blank_2">#REF!</definedName>
    <definedName name="A2_sample" localSheetId="1">'MegaCalc TOTAL-SO2'!$F$36:$F$75</definedName>
    <definedName name="A2_sample">#REF!</definedName>
    <definedName name="A3_Sample" localSheetId="1">'[1]MegaCalc FREE-SO2'!$G$36:$G$75</definedName>
    <definedName name="A3_Sample">#REF!</definedName>
    <definedName name="Abs_STD_mean">#REF!</definedName>
    <definedName name="Abs_STD0_mean">#REF!</definedName>
    <definedName name="Change_abs_std" localSheetId="1">'MegaCalc TOTAL-SO2'!$I$21:$I$32</definedName>
    <definedName name="Change_abs_std">#REF!</definedName>
    <definedName name="Change_absorbance" localSheetId="1">'MegaCalc TOTAL-SO2'!#REF!</definedName>
    <definedName name="Change_absorbance">#REF!</definedName>
    <definedName name="Change_absorbance_TSO2" localSheetId="1">'MegaCalc TOTAL-SO2'!$H$36:$H$75</definedName>
    <definedName name="Change_absorbance_TSO2">#REF!</definedName>
    <definedName name="Concentration__gL" localSheetId="1">'MegaCalc TOTAL-SO2'!$Q$36:$Q$75</definedName>
    <definedName name="Concentration__gL">#REF!</definedName>
    <definedName name="Concentration__mg_L" localSheetId="1">'MegaCalc TOTAL-SO2'!$I$36:$I$75</definedName>
    <definedName name="Concentration__mg_L">#REF!</definedName>
    <definedName name="Concentration__mg_L_TSO2" localSheetId="1">'MegaCalc TOTAL-SO2'!$M$36:$M$75</definedName>
    <definedName name="Concentration__mg_L_TSO2">#REF!</definedName>
    <definedName name="Concentration_g_100g_TSO2" localSheetId="1">'MegaCalc TOTAL-SO2'!$N$36:$N$75</definedName>
    <definedName name="Concentration_g_100g_TSO2">#REF!</definedName>
    <definedName name="Contact_us">Instructions!$C$66</definedName>
    <definedName name="Dilution____fold" localSheetId="1">'MegaCalc TOTAL-SO2'!$G$36:$G$75</definedName>
    <definedName name="Dilution____fold">#REF!</definedName>
    <definedName name="Factor" localSheetId="1">'MegaCalc TOTAL-SO2'!$E$17</definedName>
    <definedName name="Factor">#REF!</definedName>
    <definedName name="FSOSTD" localSheetId="1">'[1]MegaCalc FREE-SO2'!$E$17</definedName>
    <definedName name="FSOSTD">#REF!</definedName>
    <definedName name="_xlnm.Print_Titles" localSheetId="1">'MegaCalc TOTAL-SO2'!$34:$35</definedName>
    <definedName name="Instructions">Instructions!$A$2</definedName>
    <definedName name="M" localSheetId="1">'MegaCalc TOTAL-SO2'!$O$28:$O$32</definedName>
    <definedName name="M">#REF!</definedName>
    <definedName name="Mean_M" localSheetId="1">'MegaCalc TOTAL-SO2'!$Q$32</definedName>
    <definedName name="Mean_M">#REF!</definedName>
    <definedName name="Replicate_ave" localSheetId="1">'MegaCalc TOTAL-SO2'!$G$14</definedName>
    <definedName name="Replicate_ave">#REF!</definedName>
    <definedName name="Sample_con_gL" localSheetId="1">'MegaCalc TOTAL-SO2'!#REF!</definedName>
    <definedName name="Sample_con_gL">#REF!</definedName>
    <definedName name="Sample_volume___mL" localSheetId="1">'MegaCalc TOTAL-SO2'!#REF!</definedName>
    <definedName name="Sample_volume___mL">#REF!</definedName>
    <definedName name="Sample_weight" localSheetId="1">'MegaCalc TOTAL-SO2'!#REF!</definedName>
    <definedName name="Sample_weight">#REF!</definedName>
    <definedName name="Std_Concentration__mg_L" localSheetId="1">'MegaCalc TOTAL-SO2'!$E$28:$E$32</definedName>
    <definedName name="Std_Concentration__mg_L">#REF!</definedName>
    <definedName name="STD0_n1">#REF!</definedName>
    <definedName name="STD0_n2">#REF!</definedName>
    <definedName name="STD1_n1">#REF!</definedName>
    <definedName name="STD1_n2">#REF!</definedName>
    <definedName name="STD2_n1">#REF!</definedName>
    <definedName name="STD2_n2">#REF!</definedName>
    <definedName name="STD3_n1">#REF!</definedName>
    <definedName name="STD3_n2">#REF!</definedName>
    <definedName name="STD4_n1">#REF!</definedName>
    <definedName name="STD4_n2">#REF!</definedName>
    <definedName name="STD5_n1">#REF!</definedName>
    <definedName name="STD5_n2">#REF!</definedName>
    <definedName name="use_mega_calculator" localSheetId="1">'MegaCalc TOTAL-SO2'!$A$1</definedName>
    <definedName name="use_mega_calculator">#REF!</definedName>
    <definedName name="_xlnm.Print_Area" localSheetId="0">Instructions!$B$2:$N$66</definedName>
    <definedName name="_xlnm.Print_Area" localSheetId="1">'MegaCalc TOTAL-SO2'!$B$2:$T$78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2" i="9" l="1"/>
  <c r="H31" i="9"/>
  <c r="I31" i="9"/>
  <c r="L31" i="9"/>
  <c r="H30" i="9"/>
  <c r="H29" i="9"/>
  <c r="I29" i="9"/>
  <c r="L29" i="9"/>
  <c r="H28" i="9"/>
  <c r="H27" i="9"/>
  <c r="I27" i="9"/>
  <c r="L27" i="9"/>
  <c r="H26" i="9"/>
  <c r="H25" i="9"/>
  <c r="I25" i="9"/>
  <c r="L25" i="9"/>
  <c r="H24" i="9"/>
  <c r="H23" i="9"/>
  <c r="H22" i="9"/>
  <c r="H21" i="9"/>
  <c r="I21" i="9"/>
  <c r="L21" i="9"/>
  <c r="H15" i="9"/>
  <c r="H14" i="9"/>
  <c r="H16" i="9"/>
  <c r="G14" i="9"/>
  <c r="H9" i="9"/>
  <c r="H8" i="9"/>
  <c r="H10" i="9"/>
  <c r="E27" i="6"/>
  <c r="K29" i="9"/>
  <c r="H58" i="9"/>
  <c r="L58" i="9"/>
  <c r="M25" i="9"/>
  <c r="O25" i="9"/>
  <c r="H60" i="9"/>
  <c r="L60" i="9"/>
  <c r="H36" i="9"/>
  <c r="L36" i="9"/>
  <c r="M27" i="9"/>
  <c r="O27" i="9"/>
  <c r="K21" i="9"/>
  <c r="H72" i="9"/>
  <c r="L72" i="9"/>
  <c r="H64" i="9"/>
  <c r="L64" i="9"/>
  <c r="H52" i="9"/>
  <c r="L52" i="9"/>
  <c r="H40" i="9"/>
  <c r="L40" i="9"/>
  <c r="H70" i="9"/>
  <c r="L70" i="9"/>
  <c r="H54" i="9"/>
  <c r="L54" i="9"/>
  <c r="H44" i="9"/>
  <c r="L44" i="9"/>
  <c r="K27" i="9"/>
  <c r="H66" i="9"/>
  <c r="L66" i="9"/>
  <c r="H56" i="9"/>
  <c r="L56" i="9"/>
  <c r="H42" i="9"/>
  <c r="L42" i="9"/>
  <c r="H75" i="9"/>
  <c r="L75" i="9"/>
  <c r="H71" i="9"/>
  <c r="L71" i="9"/>
  <c r="H67" i="9"/>
  <c r="L67" i="9"/>
  <c r="H63" i="9"/>
  <c r="L63" i="9"/>
  <c r="H59" i="9"/>
  <c r="L59" i="9"/>
  <c r="H55" i="9"/>
  <c r="L55" i="9"/>
  <c r="H51" i="9"/>
  <c r="L51" i="9"/>
  <c r="H47" i="9"/>
  <c r="L47" i="9"/>
  <c r="H43" i="9"/>
  <c r="L43" i="9"/>
  <c r="H39" i="9"/>
  <c r="L39" i="9"/>
  <c r="M29" i="9"/>
  <c r="O29" i="9"/>
  <c r="I16" i="9"/>
  <c r="E17" i="9"/>
  <c r="K31" i="9"/>
  <c r="H62" i="9"/>
  <c r="L62" i="9"/>
  <c r="H38" i="9"/>
  <c r="L38" i="9"/>
  <c r="H69" i="9"/>
  <c r="L69" i="9"/>
  <c r="H61" i="9"/>
  <c r="L61" i="9"/>
  <c r="H53" i="9"/>
  <c r="L53" i="9"/>
  <c r="H45" i="9"/>
  <c r="L45" i="9"/>
  <c r="H37" i="9"/>
  <c r="L37" i="9"/>
  <c r="G8" i="9"/>
  <c r="M31" i="9"/>
  <c r="O31" i="9"/>
  <c r="H74" i="9"/>
  <c r="L74" i="9"/>
  <c r="H48" i="9"/>
  <c r="L48" i="9"/>
  <c r="H73" i="9"/>
  <c r="L73" i="9"/>
  <c r="H65" i="9"/>
  <c r="L65" i="9"/>
  <c r="H57" i="9"/>
  <c r="L57" i="9"/>
  <c r="H49" i="9"/>
  <c r="L49" i="9"/>
  <c r="H41" i="9"/>
  <c r="L41" i="9"/>
  <c r="K25" i="9"/>
  <c r="K23" i="9"/>
  <c r="H68" i="9"/>
  <c r="L68" i="9"/>
  <c r="H46" i="9"/>
  <c r="L46" i="9"/>
  <c r="H50" i="9"/>
  <c r="L50" i="9"/>
  <c r="I23" i="9"/>
  <c r="L23" i="9"/>
  <c r="M23" i="9"/>
  <c r="O23" i="9"/>
  <c r="R32" i="9"/>
  <c r="Q32" i="9"/>
  <c r="I75" i="9"/>
  <c r="M75" i="9"/>
  <c r="I73" i="9"/>
  <c r="M73" i="9"/>
  <c r="I71" i="9"/>
  <c r="M71" i="9"/>
  <c r="I69" i="9"/>
  <c r="M69" i="9"/>
  <c r="I67" i="9"/>
  <c r="M67" i="9"/>
  <c r="I65" i="9"/>
  <c r="M65" i="9"/>
  <c r="I63" i="9"/>
  <c r="M63" i="9"/>
  <c r="I61" i="9"/>
  <c r="M61" i="9"/>
  <c r="I59" i="9"/>
  <c r="M59" i="9"/>
  <c r="I57" i="9"/>
  <c r="M57" i="9"/>
  <c r="I55" i="9"/>
  <c r="M55" i="9"/>
  <c r="I53" i="9"/>
  <c r="M53" i="9"/>
  <c r="I51" i="9"/>
  <c r="M51" i="9"/>
  <c r="I49" i="9"/>
  <c r="M49" i="9"/>
  <c r="I47" i="9"/>
  <c r="M47" i="9"/>
  <c r="I45" i="9"/>
  <c r="M45" i="9"/>
  <c r="I43" i="9"/>
  <c r="M43" i="9"/>
  <c r="I41" i="9"/>
  <c r="M41" i="9"/>
  <c r="I39" i="9"/>
  <c r="M39" i="9"/>
  <c r="I37" i="9"/>
  <c r="M37" i="9"/>
  <c r="I74" i="9"/>
  <c r="M74" i="9"/>
  <c r="I70" i="9"/>
  <c r="M70" i="9"/>
  <c r="I66" i="9"/>
  <c r="M66" i="9"/>
  <c r="I62" i="9"/>
  <c r="M62" i="9"/>
  <c r="I58" i="9"/>
  <c r="M58" i="9"/>
  <c r="I54" i="9"/>
  <c r="M54" i="9"/>
  <c r="I50" i="9"/>
  <c r="M50" i="9"/>
  <c r="I46" i="9"/>
  <c r="M46" i="9"/>
  <c r="I42" i="9"/>
  <c r="M42" i="9"/>
  <c r="I38" i="9"/>
  <c r="M38" i="9"/>
  <c r="I72" i="9"/>
  <c r="M72" i="9"/>
  <c r="I56" i="9"/>
  <c r="M56" i="9"/>
  <c r="I40" i="9"/>
  <c r="M40" i="9"/>
  <c r="I68" i="9"/>
  <c r="M68" i="9"/>
  <c r="I52" i="9"/>
  <c r="M52" i="9"/>
  <c r="I36" i="9"/>
  <c r="M36" i="9"/>
  <c r="I64" i="9"/>
  <c r="M64" i="9"/>
  <c r="I48" i="9"/>
  <c r="M48" i="9"/>
  <c r="I60" i="9"/>
  <c r="M60" i="9"/>
  <c r="I44" i="9"/>
  <c r="M44" i="9"/>
  <c r="O36" i="9"/>
  <c r="N36" i="9"/>
  <c r="R36" i="9"/>
  <c r="S36" i="9"/>
  <c r="O62" i="9"/>
  <c r="N62" i="9"/>
  <c r="R62" i="9"/>
  <c r="S62" i="9"/>
  <c r="O45" i="9"/>
  <c r="N45" i="9"/>
  <c r="R45" i="9"/>
  <c r="S45" i="9"/>
  <c r="O69" i="9"/>
  <c r="N69" i="9"/>
  <c r="R69" i="9"/>
  <c r="S69" i="9"/>
  <c r="O60" i="9"/>
  <c r="N60" i="9"/>
  <c r="R60" i="9"/>
  <c r="S60" i="9"/>
  <c r="O52" i="9"/>
  <c r="N52" i="9"/>
  <c r="R52" i="9"/>
  <c r="S52" i="9"/>
  <c r="N72" i="9"/>
  <c r="R72" i="9"/>
  <c r="S72" i="9"/>
  <c r="O72" i="9"/>
  <c r="O50" i="9"/>
  <c r="N50" i="9"/>
  <c r="R50" i="9"/>
  <c r="S50" i="9"/>
  <c r="O66" i="9"/>
  <c r="N66" i="9"/>
  <c r="R66" i="9"/>
  <c r="S66" i="9"/>
  <c r="O39" i="9"/>
  <c r="N39" i="9"/>
  <c r="R39" i="9"/>
  <c r="S39" i="9"/>
  <c r="O47" i="9"/>
  <c r="N47" i="9"/>
  <c r="R47" i="9"/>
  <c r="S47" i="9"/>
  <c r="O55" i="9"/>
  <c r="N55" i="9"/>
  <c r="R55" i="9"/>
  <c r="S55" i="9"/>
  <c r="O63" i="9"/>
  <c r="N63" i="9"/>
  <c r="R63" i="9"/>
  <c r="S63" i="9"/>
  <c r="O71" i="9"/>
  <c r="N71" i="9"/>
  <c r="R71" i="9"/>
  <c r="S71" i="9"/>
  <c r="O44" i="9"/>
  <c r="N44" i="9"/>
  <c r="R44" i="9"/>
  <c r="S44" i="9"/>
  <c r="O56" i="9"/>
  <c r="N56" i="9"/>
  <c r="R56" i="9"/>
  <c r="S56" i="9"/>
  <c r="O37" i="9"/>
  <c r="N37" i="9"/>
  <c r="R37" i="9"/>
  <c r="S37" i="9"/>
  <c r="O53" i="9"/>
  <c r="N53" i="9"/>
  <c r="R53" i="9"/>
  <c r="S53" i="9"/>
  <c r="O61" i="9"/>
  <c r="N61" i="9"/>
  <c r="R61" i="9"/>
  <c r="S61" i="9"/>
  <c r="O48" i="9"/>
  <c r="N48" i="9"/>
  <c r="R48" i="9"/>
  <c r="S48" i="9"/>
  <c r="N68" i="9"/>
  <c r="R68" i="9"/>
  <c r="S68" i="9"/>
  <c r="O68" i="9"/>
  <c r="O38" i="9"/>
  <c r="N38" i="9"/>
  <c r="R38" i="9"/>
  <c r="S38" i="9"/>
  <c r="O54" i="9"/>
  <c r="N54" i="9"/>
  <c r="R54" i="9"/>
  <c r="S54" i="9"/>
  <c r="O70" i="9"/>
  <c r="N70" i="9"/>
  <c r="R70" i="9"/>
  <c r="S70" i="9"/>
  <c r="O41" i="9"/>
  <c r="N41" i="9"/>
  <c r="R41" i="9"/>
  <c r="S41" i="9"/>
  <c r="O49" i="9"/>
  <c r="N49" i="9"/>
  <c r="R49" i="9"/>
  <c r="S49" i="9"/>
  <c r="O57" i="9"/>
  <c r="N57" i="9"/>
  <c r="R57" i="9"/>
  <c r="S57" i="9"/>
  <c r="O65" i="9"/>
  <c r="N65" i="9"/>
  <c r="R65" i="9"/>
  <c r="S65" i="9"/>
  <c r="O73" i="9"/>
  <c r="N73" i="9"/>
  <c r="R73" i="9"/>
  <c r="S73" i="9"/>
  <c r="O46" i="9"/>
  <c r="N46" i="9"/>
  <c r="R46" i="9"/>
  <c r="S46" i="9"/>
  <c r="N64" i="9"/>
  <c r="R64" i="9"/>
  <c r="S64" i="9"/>
  <c r="O64" i="9"/>
  <c r="O40" i="9"/>
  <c r="N40" i="9"/>
  <c r="R40" i="9"/>
  <c r="S40" i="9"/>
  <c r="O42" i="9"/>
  <c r="N42" i="9"/>
  <c r="R42" i="9"/>
  <c r="S42" i="9"/>
  <c r="O58" i="9"/>
  <c r="N58" i="9"/>
  <c r="R58" i="9"/>
  <c r="S58" i="9"/>
  <c r="O74" i="9"/>
  <c r="N74" i="9"/>
  <c r="R74" i="9"/>
  <c r="S74" i="9"/>
  <c r="O43" i="9"/>
  <c r="N43" i="9"/>
  <c r="R43" i="9"/>
  <c r="S43" i="9"/>
  <c r="O51" i="9"/>
  <c r="N51" i="9"/>
  <c r="R51" i="9"/>
  <c r="S51" i="9"/>
  <c r="O59" i="9"/>
  <c r="N59" i="9"/>
  <c r="R59" i="9"/>
  <c r="S59" i="9"/>
  <c r="O67" i="9"/>
  <c r="N67" i="9"/>
  <c r="R67" i="9"/>
  <c r="S67" i="9"/>
  <c r="O75" i="9"/>
  <c r="N75" i="9"/>
  <c r="R75" i="9"/>
  <c r="S75" i="9"/>
</calcChain>
</file>

<file path=xl/sharedStrings.xml><?xml version="1.0" encoding="utf-8"?>
<sst xmlns="http://schemas.openxmlformats.org/spreadsheetml/2006/main" count="122" uniqueCount="71">
  <si>
    <t>Sample identifier</t>
  </si>
  <si>
    <t>Results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</si>
  <si>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</si>
  <si>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</si>
  <si>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</si>
  <si>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</si>
  <si>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</si>
  <si>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</si>
  <si>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</si>
  <si>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</si>
  <si>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</si>
  <si>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t>Sample details</t>
  </si>
  <si>
    <t>Sample absorbance values</t>
  </si>
  <si>
    <r>
      <t>Welcome to Megazyme</t>
    </r>
    <r>
      <rPr>
        <sz val="12"/>
        <rFont val="Gill Sans MT"/>
        <family val="2"/>
      </rPr>
      <t xml:space="preserve"> 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</si>
  <si>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</si>
  <si>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</si>
  <si>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To zoom up or down, ensure the Standard tool bar is showing (View &gt; Toolbars) &amp; select a value from the Zoom drop-down list.</t>
  </si>
  <si>
    <t xml:space="preserve">  Abs
(standard)</t>
  </si>
  <si>
    <t>Mean M</t>
  </si>
  <si>
    <r>
      <t>TSO</t>
    </r>
    <r>
      <rPr>
        <b/>
        <vertAlign val="subscript"/>
        <sz val="10"/>
        <rFont val="Gill Sans MT"/>
        <family val="2"/>
      </rPr>
      <t>2</t>
    </r>
    <r>
      <rPr>
        <b/>
        <sz val="10"/>
        <rFont val="Gill Sans MT"/>
        <family val="2"/>
      </rPr>
      <t xml:space="preserve"> (mg/L)</t>
    </r>
  </si>
  <si>
    <r>
      <t xml:space="preserve"> M   (mg/L)/</t>
    </r>
    <r>
      <rPr>
        <b/>
        <sz val="10"/>
        <rFont val="Arial"/>
        <family val="2"/>
      </rPr>
      <t>Δ</t>
    </r>
    <r>
      <rPr>
        <b/>
        <sz val="10"/>
        <rFont val="Gill Sans MT"/>
        <family val="2"/>
      </rPr>
      <t xml:space="preserve">A
</t>
    </r>
  </si>
  <si>
    <t>[M](mg/L)/ΔA</t>
  </si>
  <si>
    <t>Dilution 
(-fold)</t>
  </si>
  <si>
    <r>
      <t xml:space="preserve">  Abs
(TSO</t>
    </r>
    <r>
      <rPr>
        <b/>
        <vertAlign val="subscript"/>
        <sz val="9"/>
        <rFont val="Gill Sans MT"/>
        <family val="2"/>
      </rPr>
      <t>2</t>
    </r>
    <r>
      <rPr>
        <b/>
        <sz val="9"/>
        <rFont val="Gill Sans MT"/>
        <family val="2"/>
      </rPr>
      <t>)</t>
    </r>
  </si>
  <si>
    <r>
      <t>A</t>
    </r>
    <r>
      <rPr>
        <vertAlign val="subscript"/>
        <sz val="12"/>
        <rFont val="Gill Sans MT"/>
        <family val="2"/>
      </rPr>
      <t>1</t>
    </r>
  </si>
  <si>
    <r>
      <t>A</t>
    </r>
    <r>
      <rPr>
        <vertAlign val="subscript"/>
        <sz val="12"/>
        <rFont val="Gill Sans MT"/>
        <family val="2"/>
      </rPr>
      <t>2</t>
    </r>
  </si>
  <si>
    <t>Concentration (mg/L)</t>
  </si>
  <si>
    <r>
      <t>TSO</t>
    </r>
    <r>
      <rPr>
        <vertAlign val="subscript"/>
        <sz val="10"/>
        <rFont val="Gill Sans MT"/>
        <family val="2"/>
      </rPr>
      <t>2</t>
    </r>
    <r>
      <rPr>
        <sz val="10"/>
        <rFont val="Gill Sans MT"/>
        <family val="2"/>
      </rPr>
      <t xml:space="preserve">
(mg/L)</t>
    </r>
  </si>
  <si>
    <r>
      <t>TSO</t>
    </r>
    <r>
      <rPr>
        <b/>
        <vertAlign val="subscript"/>
        <sz val="10"/>
        <rFont val="Gill Sans MT"/>
        <family val="2"/>
      </rPr>
      <t>2</t>
    </r>
    <r>
      <rPr>
        <b/>
        <sz val="10"/>
        <rFont val="Gill Sans MT"/>
        <family val="2"/>
      </rPr>
      <t xml:space="preserve">
(mg/L)</t>
    </r>
  </si>
  <si>
    <t>Sample
(g/L)</t>
  </si>
  <si>
    <r>
      <t>TSO</t>
    </r>
    <r>
      <rPr>
        <vertAlign val="subscript"/>
        <sz val="10"/>
        <rFont val="Gill Sans MT"/>
        <family val="2"/>
      </rPr>
      <t>2</t>
    </r>
    <r>
      <rPr>
        <sz val="10"/>
        <rFont val="Gill Sans MT"/>
        <family val="2"/>
      </rPr>
      <t xml:space="preserve">
(g/100g)</t>
    </r>
  </si>
  <si>
    <r>
      <t>TSO</t>
    </r>
    <r>
      <rPr>
        <b/>
        <vertAlign val="subscript"/>
        <sz val="10"/>
        <rFont val="Gill Sans MT"/>
        <family val="2"/>
      </rPr>
      <t>2</t>
    </r>
    <r>
      <rPr>
        <b/>
        <sz val="10"/>
        <rFont val="Gill Sans MT"/>
        <family val="2"/>
      </rPr>
      <t xml:space="preserve">
(g/100g)</t>
    </r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</si>
  <si>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concentration of analyte (as mg/L or g/100 g) from raw absorbance data.</t>
    </r>
  </si>
  <si>
    <r>
      <t xml:space="preserve"> M   (mg/L)/</t>
    </r>
    <r>
      <rPr>
        <b/>
        <sz val="10"/>
        <rFont val="Arial"/>
        <family val="2"/>
      </rPr>
      <t>Δ</t>
    </r>
    <r>
      <rPr>
        <b/>
        <sz val="10"/>
        <rFont val="Gill Sans MT"/>
        <family val="2"/>
      </rPr>
      <t>A</t>
    </r>
  </si>
  <si>
    <t>Replicate 1</t>
  </si>
  <si>
    <t>Replicate 2</t>
  </si>
  <si>
    <t xml:space="preserve">Change in absorbance </t>
  </si>
  <si>
    <t>Calibration Curve</t>
  </si>
  <si>
    <t>Absorbance values for a single point standard</t>
  </si>
  <si>
    <t>Absorbance values for a calibration curve</t>
  </si>
  <si>
    <t>Single Point Standard</t>
  </si>
  <si>
    <r>
      <t>Concentration (g</t>
    </r>
    <r>
      <rPr>
        <b/>
        <sz val="10"/>
        <rFont val="Gill Sans MT"/>
        <family val="2"/>
      </rPr>
      <t xml:space="preserve">/ </t>
    </r>
    <r>
      <rPr>
        <sz val="9"/>
        <rFont val="Gill Sans MT"/>
        <family val="2"/>
      </rPr>
      <t>100g</t>
    </r>
    <r>
      <rPr>
        <b/>
        <sz val="10"/>
        <rFont val="Gill Sans MT"/>
        <family val="2"/>
      </rPr>
      <t>)</t>
    </r>
  </si>
  <si>
    <t>Use either the single point standard
or the calibration curve</t>
  </si>
  <si>
    <r>
      <t>Factor [=(Absorbance for 300 mg/L TSO</t>
    </r>
    <r>
      <rPr>
        <vertAlign val="subscript"/>
        <sz val="10"/>
        <rFont val="Gill Sans MT"/>
        <family val="2"/>
      </rPr>
      <t>2</t>
    </r>
    <r>
      <rPr>
        <sz val="10"/>
        <rFont val="Gill Sans MT"/>
        <family val="2"/>
      </rPr>
      <t xml:space="preserve"> / 300 mg/L TSO</t>
    </r>
    <r>
      <rPr>
        <vertAlign val="subscript"/>
        <sz val="10"/>
        <rFont val="Gill Sans MT"/>
        <family val="2"/>
      </rPr>
      <t>2</t>
    </r>
    <r>
      <rPr>
        <sz val="10"/>
        <rFont val="Gill Sans MT"/>
        <family val="2"/>
      </rPr>
      <t>)]</t>
    </r>
  </si>
  <si>
    <t xml:space="preserve">  Abs
(blank)</t>
  </si>
  <si>
    <r>
      <t xml:space="preserve">  Abs
(TSO</t>
    </r>
    <r>
      <rPr>
        <vertAlign val="subscript"/>
        <sz val="9"/>
        <rFont val="Gill Sans MT"/>
        <family val="2"/>
      </rPr>
      <t>2</t>
    </r>
    <r>
      <rPr>
        <sz val="9"/>
        <rFont val="Gill Sans MT"/>
        <family val="2"/>
      </rPr>
      <t>)-Blank</t>
    </r>
  </si>
  <si>
    <t>Absorbance values blanks</t>
  </si>
  <si>
    <t>Blank Values</t>
  </si>
  <si>
    <t>Megazyme Knowledge Base</t>
  </si>
  <si>
    <t>Customer Support</t>
  </si>
  <si>
    <r>
      <t xml:space="preserve">  </t>
    </r>
    <r>
      <rPr>
        <b/>
        <sz val="10"/>
        <rFont val="Symbol"/>
        <family val="1"/>
        <charset val="2"/>
      </rPr>
      <t>D</t>
    </r>
    <r>
      <rPr>
        <b/>
        <sz val="10"/>
        <rFont val="Gill Sans MT"/>
        <family val="2"/>
      </rPr>
      <t>Abs
(blank)</t>
    </r>
  </si>
  <si>
    <r>
      <t xml:space="preserve"> </t>
    </r>
    <r>
      <rPr>
        <b/>
        <sz val="10"/>
        <rFont val="Symbol"/>
        <family val="1"/>
        <charset val="2"/>
      </rPr>
      <t>D</t>
    </r>
    <r>
      <rPr>
        <b/>
        <sz val="10"/>
        <rFont val="Gill Sans MT"/>
        <family val="2"/>
      </rPr>
      <t>Abs
(standard)</t>
    </r>
  </si>
  <si>
    <t xml:space="preserve">Average Change in absorbance </t>
  </si>
  <si>
    <r>
      <t xml:space="preserve">  </t>
    </r>
    <r>
      <rPr>
        <b/>
        <sz val="10"/>
        <rFont val="Symbol"/>
        <family val="1"/>
        <charset val="2"/>
      </rPr>
      <t>D</t>
    </r>
    <r>
      <rPr>
        <b/>
        <sz val="10"/>
        <rFont val="Gill Sans MT"/>
        <family val="2"/>
      </rPr>
      <t>Abs
(standard)</t>
    </r>
  </si>
  <si>
    <t>STD0 Rep. 1</t>
  </si>
  <si>
    <t>STD0 Rep. 2</t>
  </si>
  <si>
    <t>STD1 Rep. 1</t>
  </si>
  <si>
    <t>STD1 Rep. 2</t>
  </si>
  <si>
    <t>STD2 Rep. 1</t>
  </si>
  <si>
    <t>STD2 Rep. 2</t>
  </si>
  <si>
    <t>STD3 Rep. 1</t>
  </si>
  <si>
    <t>STD3 Rep. 2</t>
  </si>
  <si>
    <t>STD4 Rep. 1</t>
  </si>
  <si>
    <t>STD4 Rep. 2</t>
  </si>
  <si>
    <t>STD5 Rep. 1</t>
  </si>
  <si>
    <t>STD5 Rep. 2</t>
  </si>
  <si>
    <r>
      <t xml:space="preserve"> </t>
    </r>
    <r>
      <rPr>
        <b/>
        <sz val="9"/>
        <rFont val="Symbol"/>
        <family val="1"/>
        <charset val="2"/>
      </rPr>
      <t>D</t>
    </r>
    <r>
      <rPr>
        <b/>
        <sz val="9"/>
        <rFont val="Gill Sans MT"/>
        <family val="2"/>
      </rPr>
      <t>Abs
(TSO</t>
    </r>
    <r>
      <rPr>
        <b/>
        <vertAlign val="subscript"/>
        <sz val="9"/>
        <rFont val="Gill Sans MT"/>
        <family val="2"/>
      </rPr>
      <t>2</t>
    </r>
    <r>
      <rPr>
        <b/>
        <sz val="9"/>
        <rFont val="Gill Sans MT"/>
        <family val="2"/>
      </rPr>
      <t>)</t>
    </r>
  </si>
  <si>
    <t>TSO2 (mg/L)</t>
  </si>
  <si>
    <t>A1</t>
  </si>
  <si>
    <t>A2</t>
  </si>
  <si>
    <t>K-TSULPH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</si>
</sst>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"/>
    <numFmt numFmtId="166" formatCode="0.00000"/>
    <numFmt numFmtId="167" formatCode="0.0"/>
  </numFmts>
  <fonts count="26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vertAlign val="subscript"/>
      <sz val="10"/>
      <name val="Gill Sans MT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vertAlign val="subscript"/>
      <sz val="9"/>
      <name val="Gill Sans MT"/>
      <family val="2"/>
    </font>
    <font>
      <b/>
      <sz val="9"/>
      <name val="Gill Sans MT"/>
      <family val="2"/>
    </font>
    <font>
      <b/>
      <sz val="10"/>
      <name val="Arial"/>
      <family val="2"/>
    </font>
    <font>
      <b/>
      <vertAlign val="subscript"/>
      <sz val="9"/>
      <name val="Gill Sans MT"/>
      <family val="2"/>
    </font>
    <font>
      <vertAlign val="subscript"/>
      <sz val="12"/>
      <name val="Gill Sans MT"/>
      <family val="2"/>
    </font>
    <font>
      <vertAlign val="subscript"/>
      <sz val="10"/>
      <name val="Gill Sans MT"/>
      <family val="2"/>
    </font>
    <font>
      <sz val="10"/>
      <name val="Arial"/>
      <family val="2"/>
    </font>
    <font>
      <b/>
      <sz val="10"/>
      <name val="Symbol"/>
      <family val="1"/>
      <charset val="2"/>
    </font>
    <font>
      <b/>
      <sz val="9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153">
    <xf numFmtId="0" fontId="0" fillId="0" borderId="0" xfId="0"/>
    <xf numFmtId="0" fontId="1" fillId="2" borderId="1" xfId="0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4" borderId="0" xfId="0" applyFont="1" applyFill="1" applyBorder="1" applyProtection="1"/>
    <xf numFmtId="0" fontId="5" fillId="4" borderId="0" xfId="0" applyFont="1" applyFill="1" applyBorder="1" applyAlignment="1" applyProtection="1">
      <alignment horizontal="left" vertical="top"/>
    </xf>
    <xf numFmtId="0" fontId="1" fillId="4" borderId="0" xfId="0" applyFont="1" applyFill="1" applyProtection="1"/>
    <xf numFmtId="0" fontId="2" fillId="4" borderId="1" xfId="0" applyFont="1" applyFill="1" applyBorder="1" applyAlignment="1" applyProtection="1">
      <alignment horizontal="left" vertical="top" wrapText="1"/>
    </xf>
    <xf numFmtId="0" fontId="2" fillId="4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4" borderId="0" xfId="0" applyFont="1" applyFill="1" applyBorder="1" applyAlignment="1" applyProtection="1">
      <alignment horizontal="left"/>
    </xf>
    <xf numFmtId="0" fontId="1" fillId="4" borderId="0" xfId="0" applyFont="1" applyFill="1" applyAlignment="1" applyProtection="1">
      <alignment horizontal="left"/>
    </xf>
    <xf numFmtId="0" fontId="2" fillId="4" borderId="0" xfId="0" quotePrefix="1" applyFont="1" applyFill="1" applyBorder="1" applyAlignment="1" applyProtection="1">
      <alignment horizontal="center" vertical="top" wrapText="1"/>
    </xf>
    <xf numFmtId="164" fontId="1" fillId="4" borderId="0" xfId="0" applyNumberFormat="1" applyFont="1" applyFill="1" applyBorder="1" applyAlignment="1" applyProtection="1">
      <alignment horizontal="left"/>
    </xf>
    <xf numFmtId="164" fontId="1" fillId="4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1" fillId="4" borderId="0" xfId="0" applyFont="1" applyFill="1" applyBorder="1" applyAlignment="1" applyProtection="1">
      <alignment wrapText="1"/>
    </xf>
    <xf numFmtId="0" fontId="1" fillId="4" borderId="0" xfId="0" applyFont="1" applyFill="1" applyAlignment="1" applyProtection="1">
      <alignment wrapText="1"/>
    </xf>
    <xf numFmtId="0" fontId="7" fillId="4" borderId="0" xfId="0" applyFont="1" applyFill="1" applyBorder="1" applyAlignment="1" applyProtection="1">
      <alignment horizontal="left" vertical="top"/>
    </xf>
    <xf numFmtId="164" fontId="1" fillId="4" borderId="1" xfId="0" applyNumberFormat="1" applyFont="1" applyFill="1" applyBorder="1" applyProtection="1"/>
    <xf numFmtId="165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9" fillId="4" borderId="0" xfId="0" applyNumberFormat="1" applyFont="1" applyFill="1" applyBorder="1" applyAlignment="1" applyProtection="1">
      <alignment horizontal="right"/>
    </xf>
    <xf numFmtId="0" fontId="9" fillId="4" borderId="0" xfId="0" applyFont="1" applyFill="1" applyBorder="1" applyAlignment="1" applyProtection="1">
      <alignment wrapText="1"/>
    </xf>
    <xf numFmtId="0" fontId="9" fillId="4" borderId="0" xfId="0" applyFont="1" applyFill="1" applyAlignment="1" applyProtection="1">
      <alignment wrapText="1"/>
    </xf>
    <xf numFmtId="0" fontId="9" fillId="4" borderId="0" xfId="0" applyFont="1" applyFill="1" applyAlignment="1" applyProtection="1"/>
    <xf numFmtId="0" fontId="14" fillId="0" borderId="0" xfId="0" applyFont="1" applyAlignment="1" applyProtection="1"/>
    <xf numFmtId="0" fontId="9" fillId="4" borderId="0" xfId="0" applyFont="1" applyFill="1" applyProtection="1"/>
    <xf numFmtId="0" fontId="9" fillId="4" borderId="0" xfId="0" applyFont="1" applyFill="1" applyBorder="1" applyAlignment="1" applyProtection="1"/>
    <xf numFmtId="0" fontId="4" fillId="4" borderId="0" xfId="1" applyFill="1" applyAlignment="1" applyProtection="1">
      <alignment horizontal="right" vertical="top" wrapText="1"/>
    </xf>
    <xf numFmtId="0" fontId="12" fillId="4" borderId="0" xfId="0" applyFont="1" applyFill="1" applyProtection="1"/>
    <xf numFmtId="0" fontId="2" fillId="4" borderId="0" xfId="0" applyFont="1" applyFill="1" applyBorder="1" applyProtection="1"/>
    <xf numFmtId="165" fontId="1" fillId="4" borderId="1" xfId="0" applyNumberFormat="1" applyFont="1" applyFill="1" applyBorder="1" applyProtection="1"/>
    <xf numFmtId="0" fontId="12" fillId="4" borderId="0" xfId="0" applyFont="1" applyFill="1" applyBorder="1" applyAlignment="1" applyProtection="1">
      <alignment horizontal="left"/>
    </xf>
    <xf numFmtId="0" fontId="14" fillId="4" borderId="0" xfId="0" applyFont="1" applyFill="1" applyProtection="1"/>
    <xf numFmtId="0" fontId="11" fillId="0" borderId="0" xfId="0" applyFont="1" applyAlignment="1" applyProtection="1">
      <alignment wrapText="1"/>
    </xf>
    <xf numFmtId="0" fontId="11" fillId="4" borderId="0" xfId="0" applyFont="1" applyFill="1" applyAlignment="1" applyProtection="1">
      <alignment wrapText="1"/>
    </xf>
    <xf numFmtId="0" fontId="15" fillId="4" borderId="0" xfId="1" applyFont="1" applyFill="1" applyAlignment="1" applyProtection="1"/>
    <xf numFmtId="0" fontId="9" fillId="4" borderId="0" xfId="1" applyFont="1" applyFill="1" applyAlignment="1" applyProtection="1">
      <alignment wrapText="1"/>
    </xf>
    <xf numFmtId="0" fontId="14" fillId="4" borderId="0" xfId="0" applyFont="1" applyFill="1" applyAlignment="1" applyProtection="1"/>
    <xf numFmtId="0" fontId="15" fillId="4" borderId="0" xfId="1" applyFont="1" applyFill="1" applyAlignment="1" applyProtection="1">
      <alignment wrapText="1"/>
    </xf>
    <xf numFmtId="164" fontId="1" fillId="4" borderId="0" xfId="0" applyNumberFormat="1" applyFont="1" applyFill="1" applyBorder="1" applyProtection="1"/>
    <xf numFmtId="0" fontId="1" fillId="4" borderId="0" xfId="0" applyFont="1" applyFill="1" applyAlignment="1" applyProtection="1"/>
    <xf numFmtId="0" fontId="18" fillId="4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Protection="1"/>
    <xf numFmtId="0" fontId="0" fillId="4" borderId="0" xfId="0" applyFill="1" applyBorder="1" applyAlignment="1" applyProtection="1"/>
    <xf numFmtId="0" fontId="1" fillId="4" borderId="0" xfId="0" applyFont="1" applyFill="1" applyBorder="1" applyAlignment="1" applyProtection="1">
      <alignment horizontal="center"/>
    </xf>
    <xf numFmtId="0" fontId="1" fillId="4" borderId="1" xfId="0" applyFont="1" applyFill="1" applyBorder="1" applyProtection="1"/>
    <xf numFmtId="0" fontId="1" fillId="4" borderId="1" xfId="0" applyFont="1" applyFill="1" applyBorder="1" applyAlignment="1" applyProtection="1">
      <alignment horizontal="left"/>
    </xf>
    <xf numFmtId="0" fontId="1" fillId="4" borderId="0" xfId="0" applyFont="1" applyFill="1" applyAlignment="1" applyProtection="1">
      <alignment horizontal="left" vertical="top" wrapText="1"/>
    </xf>
    <xf numFmtId="165" fontId="2" fillId="4" borderId="1" xfId="0" applyNumberFormat="1" applyFont="1" applyFill="1" applyBorder="1" applyAlignment="1" applyProtection="1">
      <alignment horizontal="center" vertical="top" wrapText="1"/>
    </xf>
    <xf numFmtId="0" fontId="1" fillId="3" borderId="0" xfId="0" applyFont="1" applyFill="1" applyAlignment="1" applyProtection="1"/>
    <xf numFmtId="0" fontId="1" fillId="4" borderId="0" xfId="0" applyFont="1" applyFill="1" applyBorder="1" applyAlignment="1" applyProtection="1"/>
    <xf numFmtId="0" fontId="2" fillId="4" borderId="1" xfId="0" applyFont="1" applyFill="1" applyBorder="1" applyAlignment="1" applyProtection="1">
      <alignment horizontal="center"/>
    </xf>
    <xf numFmtId="167" fontId="1" fillId="2" borderId="1" xfId="0" applyNumberFormat="1" applyFont="1" applyFill="1" applyBorder="1" applyProtection="1">
      <protection locked="0"/>
    </xf>
    <xf numFmtId="0" fontId="1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5" fillId="0" borderId="0" xfId="1" applyFont="1" applyAlignment="1" applyProtection="1"/>
    <xf numFmtId="0" fontId="1" fillId="3" borderId="0" xfId="0" applyFont="1" applyFill="1" applyAlignment="1" applyProtection="1">
      <alignment horizontal="left"/>
    </xf>
    <xf numFmtId="0" fontId="1" fillId="4" borderId="0" xfId="0" applyFont="1" applyFill="1" applyBorder="1"/>
    <xf numFmtId="0" fontId="1" fillId="0" borderId="0" xfId="0" applyFont="1"/>
    <xf numFmtId="0" fontId="2" fillId="4" borderId="0" xfId="0" applyFont="1" applyFill="1" applyBorder="1"/>
    <xf numFmtId="164" fontId="1" fillId="4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4" borderId="0" xfId="0" applyNumberFormat="1" applyFont="1" applyFill="1" applyBorder="1" applyAlignment="1" applyProtection="1">
      <alignment horizontal="right"/>
      <protection locked="0"/>
    </xf>
    <xf numFmtId="164" fontId="1" fillId="4" borderId="0" xfId="0" applyNumberFormat="1" applyFont="1" applyFill="1" applyBorder="1" applyAlignment="1">
      <alignment horizontal="right"/>
    </xf>
    <xf numFmtId="164" fontId="1" fillId="4" borderId="0" xfId="0" applyNumberFormat="1" applyFont="1" applyFill="1"/>
    <xf numFmtId="166" fontId="1" fillId="4" borderId="1" xfId="0" applyNumberFormat="1" applyFont="1" applyFill="1" applyBorder="1"/>
    <xf numFmtId="0" fontId="2" fillId="4" borderId="1" xfId="0" applyFont="1" applyFill="1" applyBorder="1" applyAlignment="1">
      <alignment horizontal="center" vertical="top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12" fillId="4" borderId="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 applyProtection="1">
      <alignment horizontal="center" vertical="top" wrapText="1"/>
    </xf>
    <xf numFmtId="164" fontId="1" fillId="4" borderId="1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 applyProtection="1"/>
    <xf numFmtId="0" fontId="1" fillId="3" borderId="0" xfId="2" applyFont="1" applyFill="1" applyBorder="1" applyProtection="1"/>
    <xf numFmtId="0" fontId="1" fillId="3" borderId="0" xfId="2" applyFont="1" applyFill="1" applyProtection="1"/>
    <xf numFmtId="0" fontId="1" fillId="4" borderId="0" xfId="2" applyFont="1" applyFill="1" applyBorder="1" applyProtection="1"/>
    <xf numFmtId="0" fontId="1" fillId="4" borderId="0" xfId="2" applyFont="1" applyFill="1" applyProtection="1"/>
    <xf numFmtId="0" fontId="2" fillId="4" borderId="0" xfId="2" applyFont="1" applyFill="1" applyBorder="1" applyProtection="1"/>
    <xf numFmtId="0" fontId="23" fillId="4" borderId="0" xfId="2" applyFill="1" applyBorder="1" applyAlignment="1" applyProtection="1"/>
    <xf numFmtId="0" fontId="1" fillId="4" borderId="0" xfId="2" applyFont="1" applyFill="1" applyBorder="1" applyAlignment="1" applyProtection="1">
      <alignment horizontal="center"/>
    </xf>
    <xf numFmtId="0" fontId="2" fillId="4" borderId="0" xfId="2" applyFont="1" applyFill="1" applyBorder="1"/>
    <xf numFmtId="0" fontId="1" fillId="0" borderId="0" xfId="2" applyFont="1"/>
    <xf numFmtId="0" fontId="1" fillId="4" borderId="0" xfId="2" applyFont="1" applyFill="1" applyBorder="1"/>
    <xf numFmtId="0" fontId="1" fillId="4" borderId="0" xfId="2" applyFont="1" applyFill="1"/>
    <xf numFmtId="0" fontId="2" fillId="4" borderId="2" xfId="2" applyFont="1" applyFill="1" applyBorder="1" applyAlignment="1" applyProtection="1">
      <alignment horizontal="center" vertical="center" wrapText="1"/>
    </xf>
    <xf numFmtId="0" fontId="12" fillId="4" borderId="2" xfId="2" applyFont="1" applyFill="1" applyBorder="1" applyAlignment="1">
      <alignment horizontal="center" vertical="top" wrapText="1"/>
    </xf>
    <xf numFmtId="0" fontId="2" fillId="4" borderId="2" xfId="2" applyFont="1" applyFill="1" applyBorder="1" applyAlignment="1" applyProtection="1">
      <alignment horizontal="center" vertical="top" wrapText="1"/>
    </xf>
    <xf numFmtId="0" fontId="2" fillId="4" borderId="1" xfId="2" applyFont="1" applyFill="1" applyBorder="1" applyAlignment="1" applyProtection="1">
      <alignment vertical="center" wrapText="1"/>
    </xf>
    <xf numFmtId="164" fontId="1" fillId="2" borderId="1" xfId="2" applyNumberFormat="1" applyFont="1" applyFill="1" applyBorder="1" applyAlignment="1" applyProtection="1">
      <alignment horizontal="right"/>
      <protection locked="0"/>
    </xf>
    <xf numFmtId="164" fontId="1" fillId="4" borderId="1" xfId="2" applyNumberFormat="1" applyFont="1" applyFill="1" applyBorder="1" applyAlignment="1" applyProtection="1">
      <alignment horizontal="right"/>
      <protection locked="0"/>
    </xf>
    <xf numFmtId="164" fontId="1" fillId="5" borderId="1" xfId="2" applyNumberFormat="1" applyFont="1" applyFill="1" applyBorder="1" applyProtection="1"/>
    <xf numFmtId="164" fontId="1" fillId="4" borderId="0" xfId="2" applyNumberFormat="1" applyFont="1" applyFill="1" applyBorder="1" applyAlignment="1">
      <alignment horizontal="right"/>
    </xf>
    <xf numFmtId="164" fontId="1" fillId="4" borderId="0" xfId="2" applyNumberFormat="1" applyFont="1" applyFill="1" applyBorder="1" applyAlignment="1" applyProtection="1">
      <alignment horizontal="right"/>
      <protection locked="0"/>
    </xf>
    <xf numFmtId="164" fontId="1" fillId="5" borderId="1" xfId="2" applyNumberFormat="1" applyFont="1" applyFill="1" applyBorder="1" applyAlignment="1">
      <alignment horizontal="right"/>
    </xf>
    <xf numFmtId="164" fontId="1" fillId="4" borderId="0" xfId="2" applyNumberFormat="1" applyFont="1" applyFill="1" applyBorder="1" applyProtection="1"/>
    <xf numFmtId="165" fontId="1" fillId="4" borderId="0" xfId="2" applyNumberFormat="1" applyFont="1" applyFill="1" applyBorder="1" applyProtection="1"/>
    <xf numFmtId="165" fontId="2" fillId="4" borderId="0" xfId="2" applyNumberFormat="1" applyFont="1" applyFill="1" applyBorder="1" applyAlignment="1" applyProtection="1">
      <alignment horizontal="center" vertical="top" wrapText="1"/>
    </xf>
    <xf numFmtId="164" fontId="1" fillId="4" borderId="1" xfId="2" applyNumberFormat="1" applyFont="1" applyFill="1" applyBorder="1" applyAlignment="1">
      <alignment horizontal="right"/>
    </xf>
    <xf numFmtId="0" fontId="2" fillId="4" borderId="0" xfId="2" applyFont="1" applyFill="1" applyAlignment="1" applyProtection="1">
      <alignment vertical="top" wrapText="1"/>
    </xf>
    <xf numFmtId="166" fontId="1" fillId="4" borderId="1" xfId="2" applyNumberFormat="1" applyFont="1" applyFill="1" applyBorder="1"/>
    <xf numFmtId="164" fontId="1" fillId="4" borderId="0" xfId="2" applyNumberFormat="1" applyFont="1" applyFill="1"/>
    <xf numFmtId="166" fontId="1" fillId="4" borderId="0" xfId="2" applyNumberFormat="1" applyFont="1" applyFill="1" applyBorder="1"/>
    <xf numFmtId="0" fontId="1" fillId="0" borderId="0" xfId="2" applyFont="1" applyProtection="1"/>
    <xf numFmtId="0" fontId="2" fillId="4" borderId="1" xfId="2" applyFont="1" applyFill="1" applyBorder="1" applyAlignment="1" applyProtection="1">
      <alignment horizontal="center" vertical="top" wrapText="1"/>
    </xf>
    <xf numFmtId="0" fontId="8" fillId="5" borderId="1" xfId="2" applyFont="1" applyFill="1" applyBorder="1" applyAlignment="1" applyProtection="1">
      <alignment horizontal="center" vertical="top" wrapText="1"/>
    </xf>
    <xf numFmtId="0" fontId="1" fillId="5" borderId="1" xfId="2" applyFont="1" applyFill="1" applyBorder="1" applyAlignment="1" applyProtection="1">
      <alignment horizontal="center" vertical="top" wrapText="1"/>
    </xf>
    <xf numFmtId="0" fontId="2" fillId="4" borderId="0" xfId="2" applyFont="1" applyFill="1" applyBorder="1" applyAlignment="1" applyProtection="1">
      <alignment horizontal="center" vertical="top" wrapText="1"/>
    </xf>
    <xf numFmtId="0" fontId="2" fillId="4" borderId="1" xfId="2" applyFont="1" applyFill="1" applyBorder="1" applyAlignment="1" applyProtection="1">
      <alignment horizontal="center"/>
    </xf>
    <xf numFmtId="164" fontId="1" fillId="2" borderId="1" xfId="2" applyNumberFormat="1" applyFont="1" applyFill="1" applyBorder="1" applyProtection="1">
      <protection locked="0"/>
    </xf>
    <xf numFmtId="164" fontId="1" fillId="4" borderId="1" xfId="2" applyNumberFormat="1" applyFont="1" applyFill="1" applyBorder="1" applyProtection="1"/>
    <xf numFmtId="0" fontId="1" fillId="5" borderId="1" xfId="2" applyFont="1" applyFill="1" applyBorder="1" applyProtection="1"/>
    <xf numFmtId="2" fontId="1" fillId="4" borderId="1" xfId="2" applyNumberFormat="1" applyFont="1" applyFill="1" applyBorder="1" applyProtection="1"/>
    <xf numFmtId="165" fontId="1" fillId="5" borderId="1" xfId="2" applyNumberFormat="1" applyFont="1" applyFill="1" applyBorder="1" applyProtection="1"/>
    <xf numFmtId="2" fontId="2" fillId="4" borderId="1" xfId="2" applyNumberFormat="1" applyFont="1" applyFill="1" applyBorder="1" applyAlignment="1" applyProtection="1">
      <alignment horizontal="center" vertical="top" wrapText="1"/>
    </xf>
    <xf numFmtId="165" fontId="2" fillId="5" borderId="1" xfId="2" applyNumberFormat="1" applyFont="1" applyFill="1" applyBorder="1" applyAlignment="1" applyProtection="1">
      <alignment horizontal="center" vertical="top" wrapText="1"/>
    </xf>
    <xf numFmtId="0" fontId="2" fillId="4" borderId="0" xfId="2" applyFont="1" applyFill="1" applyBorder="1" applyAlignment="1" applyProtection="1">
      <alignment horizontal="center"/>
    </xf>
    <xf numFmtId="2" fontId="1" fillId="4" borderId="0" xfId="2" applyNumberFormat="1" applyFont="1" applyFill="1" applyBorder="1" applyProtection="1">
      <protection locked="0"/>
    </xf>
    <xf numFmtId="164" fontId="1" fillId="4" borderId="0" xfId="2" applyNumberFormat="1" applyFont="1" applyFill="1" applyBorder="1" applyProtection="1">
      <protection locked="0"/>
    </xf>
    <xf numFmtId="0" fontId="1" fillId="0" borderId="0" xfId="2" applyFont="1" applyFill="1" applyProtection="1"/>
    <xf numFmtId="16" fontId="1" fillId="4" borderId="0" xfId="2" applyNumberFormat="1" applyFont="1" applyFill="1" applyBorder="1" applyProtection="1"/>
    <xf numFmtId="0" fontId="1" fillId="3" borderId="0" xfId="2" applyFont="1" applyFill="1" applyBorder="1" applyAlignment="1" applyProtection="1">
      <alignment horizontal="left" vertical="top" wrapText="1"/>
    </xf>
    <xf numFmtId="0" fontId="1" fillId="4" borderId="0" xfId="2" applyFont="1" applyFill="1" applyBorder="1" applyAlignment="1" applyProtection="1">
      <alignment horizontal="left" vertical="top" wrapText="1"/>
    </xf>
    <xf numFmtId="0" fontId="1" fillId="4" borderId="1" xfId="2" applyFont="1" applyFill="1" applyBorder="1" applyAlignment="1" applyProtection="1">
      <alignment horizontal="left"/>
    </xf>
    <xf numFmtId="0" fontId="2" fillId="4" borderId="1" xfId="2" applyFont="1" applyFill="1" applyBorder="1" applyAlignment="1" applyProtection="1">
      <alignment horizontal="left" vertical="top" wrapText="1"/>
    </xf>
    <xf numFmtId="0" fontId="12" fillId="4" borderId="1" xfId="2" applyFont="1" applyFill="1" applyBorder="1" applyAlignment="1">
      <alignment horizontal="center" vertical="top" wrapText="1"/>
    </xf>
    <xf numFmtId="0" fontId="1" fillId="4" borderId="0" xfId="2" applyFont="1" applyFill="1" applyAlignment="1" applyProtection="1">
      <alignment horizontal="left" vertical="top" wrapText="1"/>
    </xf>
    <xf numFmtId="0" fontId="18" fillId="4" borderId="1" xfId="2" applyFont="1" applyFill="1" applyBorder="1" applyAlignment="1" applyProtection="1">
      <alignment horizontal="center" vertical="top" wrapText="1"/>
    </xf>
    <xf numFmtId="0" fontId="2" fillId="4" borderId="1" xfId="2" applyFont="1" applyFill="1" applyBorder="1" applyAlignment="1">
      <alignment horizontal="center" vertical="top" wrapText="1"/>
    </xf>
    <xf numFmtId="0" fontId="1" fillId="3" borderId="0" xfId="2" applyFont="1" applyFill="1" applyAlignment="1" applyProtection="1">
      <alignment horizontal="left" vertical="top" wrapText="1"/>
    </xf>
    <xf numFmtId="0" fontId="1" fillId="4" borderId="1" xfId="2" applyFont="1" applyFill="1" applyBorder="1" applyProtection="1"/>
    <xf numFmtId="0" fontId="1" fillId="2" borderId="1" xfId="2" applyFont="1" applyFill="1" applyBorder="1" applyProtection="1">
      <protection locked="0"/>
    </xf>
    <xf numFmtId="167" fontId="1" fillId="2" borderId="1" xfId="2" applyNumberFormat="1" applyFont="1" applyFill="1" applyBorder="1" applyProtection="1">
      <protection locked="0"/>
    </xf>
    <xf numFmtId="165" fontId="1" fillId="2" borderId="1" xfId="2" applyNumberFormat="1" applyFont="1" applyFill="1" applyBorder="1" applyProtection="1">
      <protection locked="0"/>
    </xf>
    <xf numFmtId="0" fontId="9" fillId="4" borderId="0" xfId="0" applyFont="1" applyFill="1" applyAlignment="1" applyProtection="1">
      <alignment vertical="top" wrapText="1"/>
    </xf>
    <xf numFmtId="0" fontId="11" fillId="0" borderId="0" xfId="0" applyFont="1" applyProtection="1"/>
    <xf numFmtId="0" fontId="9" fillId="4" borderId="0" xfId="0" applyFont="1" applyFill="1" applyAlignment="1" applyProtection="1">
      <alignment wrapText="1"/>
    </xf>
    <xf numFmtId="0" fontId="11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64" fontId="1" fillId="2" borderId="3" xfId="0" applyNumberFormat="1" applyFont="1" applyFill="1" applyBorder="1" applyAlignment="1" applyProtection="1">
      <alignment horizontal="left"/>
    </xf>
    <xf numFmtId="164" fontId="1" fillId="2" borderId="4" xfId="0" applyNumberFormat="1" applyFont="1" applyFill="1" applyBorder="1" applyAlignment="1" applyProtection="1">
      <alignment horizontal="left"/>
    </xf>
    <xf numFmtId="0" fontId="0" fillId="0" borderId="5" xfId="0" applyBorder="1" applyAlignment="1" applyProtection="1"/>
    <xf numFmtId="167" fontId="1" fillId="2" borderId="2" xfId="2" applyNumberFormat="1" applyFont="1" applyFill="1" applyBorder="1" applyAlignment="1" applyProtection="1">
      <alignment horizontal="center" vertical="center"/>
      <protection locked="0"/>
    </xf>
    <xf numFmtId="167" fontId="1" fillId="2" borderId="6" xfId="2" applyNumberFormat="1" applyFont="1" applyFill="1" applyBorder="1" applyAlignment="1" applyProtection="1">
      <alignment horizontal="center" vertical="center"/>
      <protection locked="0"/>
    </xf>
    <xf numFmtId="164" fontId="1" fillId="2" borderId="3" xfId="2" applyNumberFormat="1" applyFont="1" applyFill="1" applyBorder="1" applyAlignment="1" applyProtection="1">
      <alignment horizontal="left"/>
      <protection locked="0"/>
    </xf>
    <xf numFmtId="164" fontId="1" fillId="2" borderId="4" xfId="2" applyNumberFormat="1" applyFont="1" applyFill="1" applyBorder="1" applyAlignment="1" applyProtection="1">
      <alignment horizontal="left"/>
      <protection locked="0"/>
    </xf>
    <xf numFmtId="164" fontId="1" fillId="2" borderId="5" xfId="2" applyNumberFormat="1" applyFont="1" applyFill="1" applyBorder="1" applyAlignment="1" applyProtection="1">
      <alignment horizontal="left"/>
      <protection locked="0"/>
    </xf>
    <xf numFmtId="0" fontId="2" fillId="4" borderId="3" xfId="2" applyFont="1" applyFill="1" applyBorder="1" applyAlignment="1" applyProtection="1">
      <alignment horizontal="left" vertical="top" wrapText="1"/>
    </xf>
    <xf numFmtId="0" fontId="2" fillId="4" borderId="4" xfId="2" applyFont="1" applyFill="1" applyBorder="1" applyAlignment="1" applyProtection="1">
      <alignment horizontal="left" vertical="top" wrapText="1"/>
    </xf>
    <xf numFmtId="0" fontId="2" fillId="4" borderId="5" xfId="2" applyFont="1" applyFill="1" applyBorder="1" applyAlignment="1" applyProtection="1">
      <alignment horizontal="left" vertical="top" wrapText="1"/>
    </xf>
    <xf numFmtId="0" fontId="2" fillId="4" borderId="0" xfId="2" applyFont="1" applyFill="1" applyBorder="1" applyAlignment="1" applyProtection="1">
      <alignment horizontal="left" vertical="top" wrapText="1"/>
    </xf>
  </cellXfs>
  <cellStyles count="3">
    <cellStyle name="Lien hypertexte" xfId="1" builtinId="8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MegaCalc TOTAL-SO2'!A1"/><Relationship Id="rId4" Type="http://schemas.openxmlformats.org/officeDocument/2006/relationships/hyperlink" Target="#Instructions!A1"/><Relationship Id="rId1" Type="http://schemas.openxmlformats.org/officeDocument/2006/relationships/image" Target="../media/image1.png"/><Relationship Id="rId2" Type="http://schemas.openxmlformats.org/officeDocument/2006/relationships/hyperlink" Target="#Contact_us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act_us"/><Relationship Id="rId4" Type="http://schemas.openxmlformats.org/officeDocument/2006/relationships/hyperlink" Target="#'MegaCalc TOTAL-SO2'!A1"/><Relationship Id="rId1" Type="http://schemas.openxmlformats.org/officeDocument/2006/relationships/image" Target="../media/image2.png"/><Relationship Id="rId2" Type="http://schemas.openxmlformats.org/officeDocument/2006/relationships/hyperlink" Target="#Instruction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4112</xdr:rowOff>
    </xdr:from>
    <xdr:to>
      <xdr:col>14</xdr:col>
      <xdr:colOff>0</xdr:colOff>
      <xdr:row>6</xdr:row>
      <xdr:rowOff>119712</xdr:rowOff>
    </xdr:to>
    <xdr:pic>
      <xdr:nvPicPr>
        <xdr:cNvPr id="6709" name="Picture 80">
          <a:extLst>
            <a:ext uri="{FF2B5EF4-FFF2-40B4-BE49-F238E27FC236}">
              <a16:creationId xmlns:a16="http://schemas.microsoft.com/office/drawing/2014/main" xmlns="" id="{281CA23D-127D-4325-AF31-59A257DCE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2400" y="99362"/>
          <a:ext cx="8458200" cy="137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</xdr:colOff>
      <xdr:row>7</xdr:row>
      <xdr:rowOff>47625</xdr:rowOff>
    </xdr:from>
    <xdr:to>
      <xdr:col>12</xdr:col>
      <xdr:colOff>9525</xdr:colOff>
      <xdr:row>7</xdr:row>
      <xdr:rowOff>266700</xdr:rowOff>
    </xdr:to>
    <xdr:sp macro="" textlink="">
      <xdr:nvSpPr>
        <xdr:cNvPr id="6181" name="Text Box 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DEE1E604-3064-4D97-8407-D6EE7371994A}"/>
            </a:ext>
          </a:extLst>
        </xdr:cNvPr>
        <xdr:cNvSpPr txBox="1">
          <a:spLocks noChangeArrowheads="1"/>
        </xdr:cNvSpPr>
      </xdr:nvSpPr>
      <xdr:spPr bwMode="auto">
        <a:xfrm>
          <a:off x="6677025" y="1943100"/>
          <a:ext cx="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</a:p>
      </xdr:txBody>
    </xdr:sp>
    <xdr:clientData fPrintsWithSheet="0"/>
  </xdr:twoCellAnchor>
  <xdr:twoCellAnchor>
    <xdr:from>
      <xdr:col>12</xdr:col>
      <xdr:colOff>9525</xdr:colOff>
      <xdr:row>7</xdr:row>
      <xdr:rowOff>85725</xdr:rowOff>
    </xdr:from>
    <xdr:to>
      <xdr:col>12</xdr:col>
      <xdr:colOff>9525</xdr:colOff>
      <xdr:row>7</xdr:row>
      <xdr:rowOff>85725</xdr:rowOff>
    </xdr:to>
    <xdr:sp macro="" textlink="">
      <xdr:nvSpPr>
        <xdr:cNvPr id="6711" name="Line 38">
          <a:extLst>
            <a:ext uri="{FF2B5EF4-FFF2-40B4-BE49-F238E27FC236}">
              <a16:creationId xmlns:a16="http://schemas.microsoft.com/office/drawing/2014/main" xmlns="" id="{40D55082-D5E1-40BE-9EE0-148BC1168671}"/>
            </a:ext>
          </a:extLst>
        </xdr:cNvPr>
        <xdr:cNvSpPr>
          <a:spLocks noChangeShapeType="1"/>
        </xdr:cNvSpPr>
      </xdr:nvSpPr>
      <xdr:spPr bwMode="auto">
        <a:xfrm>
          <a:off x="6677025" y="19812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12</xdr:col>
      <xdr:colOff>9525</xdr:colOff>
      <xdr:row>7</xdr:row>
      <xdr:rowOff>85725</xdr:rowOff>
    </xdr:from>
    <xdr:to>
      <xdr:col>12</xdr:col>
      <xdr:colOff>9525</xdr:colOff>
      <xdr:row>7</xdr:row>
      <xdr:rowOff>85725</xdr:rowOff>
    </xdr:to>
    <xdr:sp macro="" textlink="">
      <xdr:nvSpPr>
        <xdr:cNvPr id="6712" name="Line 39">
          <a:extLst>
            <a:ext uri="{FF2B5EF4-FFF2-40B4-BE49-F238E27FC236}">
              <a16:creationId xmlns:a16="http://schemas.microsoft.com/office/drawing/2014/main" xmlns="" id="{B142EC73-BCFE-4C6E-86E1-1402E0875DF4}"/>
            </a:ext>
          </a:extLst>
        </xdr:cNvPr>
        <xdr:cNvSpPr>
          <a:spLocks noChangeShapeType="1"/>
        </xdr:cNvSpPr>
      </xdr:nvSpPr>
      <xdr:spPr bwMode="auto">
        <a:xfrm flipH="1">
          <a:off x="6677025" y="19812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12</xdr:col>
      <xdr:colOff>9525</xdr:colOff>
      <xdr:row>7</xdr:row>
      <xdr:rowOff>85725</xdr:rowOff>
    </xdr:from>
    <xdr:to>
      <xdr:col>12</xdr:col>
      <xdr:colOff>9525</xdr:colOff>
      <xdr:row>7</xdr:row>
      <xdr:rowOff>85725</xdr:rowOff>
    </xdr:to>
    <xdr:sp macro="" textlink="">
      <xdr:nvSpPr>
        <xdr:cNvPr id="6713" name="Line 40">
          <a:extLst>
            <a:ext uri="{FF2B5EF4-FFF2-40B4-BE49-F238E27FC236}">
              <a16:creationId xmlns:a16="http://schemas.microsoft.com/office/drawing/2014/main" xmlns="" id="{93194C14-6610-4138-9256-523F410ABB2F}"/>
            </a:ext>
          </a:extLst>
        </xdr:cNvPr>
        <xdr:cNvSpPr>
          <a:spLocks noChangeShapeType="1"/>
        </xdr:cNvSpPr>
      </xdr:nvSpPr>
      <xdr:spPr bwMode="auto">
        <a:xfrm flipH="1">
          <a:off x="6677025" y="19812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12</xdr:col>
      <xdr:colOff>95250</xdr:colOff>
      <xdr:row>6</xdr:row>
      <xdr:rowOff>123825</xdr:rowOff>
    </xdr:from>
    <xdr:to>
      <xdr:col>13</xdr:col>
      <xdr:colOff>1133475</xdr:colOff>
      <xdr:row>6</xdr:row>
      <xdr:rowOff>342900</xdr:rowOff>
    </xdr:to>
    <xdr:sp macro="" textlink="">
      <xdr:nvSpPr>
        <xdr:cNvPr id="6185" name="Text Box 4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F422138D-1515-4284-8300-0E8B6AB394EF}"/>
            </a:ext>
          </a:extLst>
        </xdr:cNvPr>
        <xdr:cNvSpPr txBox="1">
          <a:spLocks noChangeArrowheads="1"/>
        </xdr:cNvSpPr>
      </xdr:nvSpPr>
      <xdr:spPr bwMode="auto">
        <a:xfrm>
          <a:off x="6762750" y="1476375"/>
          <a:ext cx="17716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Total SO</a:t>
          </a:r>
          <a:r>
            <a:rPr lang="en-IE" sz="1000" b="0" i="0" u="sng" strike="noStrike" baseline="-25000">
              <a:solidFill>
                <a:srgbClr val="0000FF"/>
              </a:solidFill>
              <a:latin typeface="Arial"/>
              <a:cs typeface="Arial"/>
            </a:rPr>
            <a:t>2</a:t>
          </a: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 MegaCalc </a:t>
          </a:r>
        </a:p>
      </xdr:txBody>
    </xdr:sp>
    <xdr:clientData fPrintsWithSheet="0"/>
  </xdr:twoCellAnchor>
  <xdr:twoCellAnchor>
    <xdr:from>
      <xdr:col>2</xdr:col>
      <xdr:colOff>19050</xdr:colOff>
      <xdr:row>63</xdr:row>
      <xdr:rowOff>38100</xdr:rowOff>
    </xdr:from>
    <xdr:to>
      <xdr:col>3</xdr:col>
      <xdr:colOff>1076325</xdr:colOff>
      <xdr:row>64</xdr:row>
      <xdr:rowOff>0</xdr:rowOff>
    </xdr:to>
    <xdr:sp macro="" textlink="">
      <xdr:nvSpPr>
        <xdr:cNvPr id="6188" name="Text Box 4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270FB053-EF56-40F6-B220-77F9F3210111}"/>
            </a:ext>
          </a:extLst>
        </xdr:cNvPr>
        <xdr:cNvSpPr txBox="1">
          <a:spLocks noChangeArrowheads="1"/>
        </xdr:cNvSpPr>
      </xdr:nvSpPr>
      <xdr:spPr bwMode="auto">
        <a:xfrm>
          <a:off x="323850" y="14458950"/>
          <a:ext cx="15240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</a:p>
      </xdr:txBody>
    </xdr:sp>
    <xdr:clientData fPrintsWithSheet="0"/>
  </xdr:twoCellAnchor>
  <xdr:twoCellAnchor>
    <xdr:from>
      <xdr:col>12</xdr:col>
      <xdr:colOff>95250</xdr:colOff>
      <xdr:row>6</xdr:row>
      <xdr:rowOff>371475</xdr:rowOff>
    </xdr:from>
    <xdr:to>
      <xdr:col>13</xdr:col>
      <xdr:colOff>952500</xdr:colOff>
      <xdr:row>7</xdr:row>
      <xdr:rowOff>47625</xdr:rowOff>
    </xdr:to>
    <xdr:sp macro="" textlink="">
      <xdr:nvSpPr>
        <xdr:cNvPr id="6213" name="Text Box 6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E67016B6-A155-4EDA-9CA1-E65FDB7BC061}"/>
            </a:ext>
          </a:extLst>
        </xdr:cNvPr>
        <xdr:cNvSpPr txBox="1">
          <a:spLocks noChangeArrowheads="1"/>
        </xdr:cNvSpPr>
      </xdr:nvSpPr>
      <xdr:spPr bwMode="auto">
        <a:xfrm>
          <a:off x="6762750" y="1724025"/>
          <a:ext cx="15906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</a:p>
      </xdr:txBody>
    </xdr:sp>
    <xdr:clientData fPrintsWithSheet="0"/>
  </xdr:twoCellAnchor>
  <xdr:twoCellAnchor>
    <xdr:from>
      <xdr:col>5</xdr:col>
      <xdr:colOff>276225</xdr:colOff>
      <xdr:row>3</xdr:row>
      <xdr:rowOff>0</xdr:rowOff>
    </xdr:from>
    <xdr:to>
      <xdr:col>10</xdr:col>
      <xdr:colOff>476250</xdr:colOff>
      <xdr:row>3</xdr:row>
      <xdr:rowOff>276225</xdr:rowOff>
    </xdr:to>
    <xdr:sp macro="" textlink="">
      <xdr:nvSpPr>
        <xdr:cNvPr id="6717" name="Text Box 81">
          <a:extLst>
            <a:ext uri="{FF2B5EF4-FFF2-40B4-BE49-F238E27FC236}">
              <a16:creationId xmlns:a16="http://schemas.microsoft.com/office/drawing/2014/main" xmlns="" id="{FC3C0DA1-24B7-4F7E-9A7B-47CCAE9D6FC8}"/>
            </a:ext>
          </a:extLst>
        </xdr:cNvPr>
        <xdr:cNvSpPr txBox="1">
          <a:spLocks noChangeArrowheads="1"/>
        </xdr:cNvSpPr>
      </xdr:nvSpPr>
      <xdr:spPr bwMode="auto">
        <a:xfrm>
          <a:off x="2905125" y="609600"/>
          <a:ext cx="3076575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123825</xdr:colOff>
      <xdr:row>44</xdr:row>
      <xdr:rowOff>47625</xdr:rowOff>
    </xdr:from>
    <xdr:to>
      <xdr:col>8</xdr:col>
      <xdr:colOff>209550</xdr:colOff>
      <xdr:row>44</xdr:row>
      <xdr:rowOff>152400</xdr:rowOff>
    </xdr:to>
    <xdr:sp macro="" textlink="">
      <xdr:nvSpPr>
        <xdr:cNvPr id="6718" name="AutoShape 97">
          <a:extLst>
            <a:ext uri="{FF2B5EF4-FFF2-40B4-BE49-F238E27FC236}">
              <a16:creationId xmlns:a16="http://schemas.microsoft.com/office/drawing/2014/main" xmlns="" id="{096289A0-4C3F-40F1-BD24-E91857268DE0}"/>
            </a:ext>
          </a:extLst>
        </xdr:cNvPr>
        <xdr:cNvSpPr>
          <a:spLocks noChangeArrowheads="1"/>
        </xdr:cNvSpPr>
      </xdr:nvSpPr>
      <xdr:spPr bwMode="auto">
        <a:xfrm>
          <a:off x="4429125" y="10820400"/>
          <a:ext cx="8572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57150</xdr:colOff>
      <xdr:row>46</xdr:row>
      <xdr:rowOff>95250</xdr:rowOff>
    </xdr:from>
    <xdr:to>
      <xdr:col>4</xdr:col>
      <xdr:colOff>752475</xdr:colOff>
      <xdr:row>49</xdr:row>
      <xdr:rowOff>0</xdr:rowOff>
    </xdr:to>
    <xdr:cxnSp macro="">
      <xdr:nvCxnSpPr>
        <xdr:cNvPr id="6719" name="AutoShape 98">
          <a:extLst>
            <a:ext uri="{FF2B5EF4-FFF2-40B4-BE49-F238E27FC236}">
              <a16:creationId xmlns:a16="http://schemas.microsoft.com/office/drawing/2014/main" xmlns="" id="{46AF9CBC-0D59-4AE2-B7E0-73B0335F62EE}"/>
            </a:ext>
          </a:extLst>
        </xdr:cNvPr>
        <xdr:cNvCxnSpPr>
          <a:cxnSpLocks noChangeShapeType="1"/>
          <a:stCxn id="6157" idx="0"/>
        </xdr:cNvCxnSpPr>
      </xdr:nvCxnSpPr>
      <xdr:spPr bwMode="auto">
        <a:xfrm flipV="1">
          <a:off x="1924050" y="11458575"/>
          <a:ext cx="695325" cy="4762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733425</xdr:colOff>
      <xdr:row>18</xdr:row>
      <xdr:rowOff>9525</xdr:rowOff>
    </xdr:from>
    <xdr:to>
      <xdr:col>8</xdr:col>
      <xdr:colOff>638175</xdr:colOff>
      <xdr:row>35</xdr:row>
      <xdr:rowOff>38100</xdr:rowOff>
    </xdr:to>
    <xdr:cxnSp macro="">
      <xdr:nvCxnSpPr>
        <xdr:cNvPr id="6720" name="AutoShape 99">
          <a:extLst>
            <a:ext uri="{FF2B5EF4-FFF2-40B4-BE49-F238E27FC236}">
              <a16:creationId xmlns:a16="http://schemas.microsoft.com/office/drawing/2014/main" xmlns="" id="{92404BB7-5C53-4B4E-9DDB-57C9A2AE2A93}"/>
            </a:ext>
          </a:extLst>
        </xdr:cNvPr>
        <xdr:cNvCxnSpPr>
          <a:cxnSpLocks noChangeShapeType="1"/>
          <a:stCxn id="6155" idx="1"/>
        </xdr:cNvCxnSpPr>
      </xdr:nvCxnSpPr>
      <xdr:spPr bwMode="auto">
        <a:xfrm flipH="1">
          <a:off x="3362325" y="5238750"/>
          <a:ext cx="1581150" cy="38576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285750</xdr:colOff>
      <xdr:row>49</xdr:row>
      <xdr:rowOff>0</xdr:rowOff>
    </xdr:from>
    <xdr:to>
      <xdr:col>10</xdr:col>
      <xdr:colOff>9525</xdr:colOff>
      <xdr:row>54</xdr:row>
      <xdr:rowOff>85725</xdr:rowOff>
    </xdr:to>
    <xdr:sp macro="" textlink="">
      <xdr:nvSpPr>
        <xdr:cNvPr id="6232" name="Rectangle 88">
          <a:extLst>
            <a:ext uri="{FF2B5EF4-FFF2-40B4-BE49-F238E27FC236}">
              <a16:creationId xmlns:a16="http://schemas.microsoft.com/office/drawing/2014/main" xmlns="" id="{E1FA7420-2954-42A5-BC4B-5E47D53F8E7D}"/>
            </a:ext>
          </a:extLst>
        </xdr:cNvPr>
        <xdr:cNvSpPr>
          <a:spLocks noChangeArrowheads="1"/>
        </xdr:cNvSpPr>
      </xdr:nvSpPr>
      <xdr:spPr bwMode="auto">
        <a:xfrm>
          <a:off x="3676650" y="10791825"/>
          <a:ext cx="2162175" cy="1038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Sample dilution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</a:p>
      </xdr:txBody>
    </xdr:sp>
    <xdr:clientData/>
  </xdr:twoCellAnchor>
  <xdr:twoCellAnchor>
    <xdr:from>
      <xdr:col>2</xdr:col>
      <xdr:colOff>381000</xdr:colOff>
      <xdr:row>12</xdr:row>
      <xdr:rowOff>104775</xdr:rowOff>
    </xdr:from>
    <xdr:to>
      <xdr:col>8</xdr:col>
      <xdr:colOff>447675</xdr:colOff>
      <xdr:row>13</xdr:row>
      <xdr:rowOff>238125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xmlns="" id="{BDD3413E-C86D-4279-8560-1731339DD71A}"/>
            </a:ext>
          </a:extLst>
        </xdr:cNvPr>
        <xdr:cNvSpPr>
          <a:spLocks noChangeArrowheads="1"/>
        </xdr:cNvSpPr>
      </xdr:nvSpPr>
      <xdr:spPr bwMode="auto">
        <a:xfrm>
          <a:off x="685800" y="3609975"/>
          <a:ext cx="40671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</a:p>
      </xdr:txBody>
    </xdr:sp>
    <xdr:clientData/>
  </xdr:twoCellAnchor>
  <xdr:twoCellAnchor>
    <xdr:from>
      <xdr:col>2</xdr:col>
      <xdr:colOff>47625</xdr:colOff>
      <xdr:row>49</xdr:row>
      <xdr:rowOff>0</xdr:rowOff>
    </xdr:from>
    <xdr:to>
      <xdr:col>6</xdr:col>
      <xdr:colOff>104775</xdr:colOff>
      <xdr:row>50</xdr:row>
      <xdr:rowOff>171450</xdr:rowOff>
    </xdr:to>
    <xdr:sp macro="" textlink="">
      <xdr:nvSpPr>
        <xdr:cNvPr id="6157" name="Rectangle 13">
          <a:extLst>
            <a:ext uri="{FF2B5EF4-FFF2-40B4-BE49-F238E27FC236}">
              <a16:creationId xmlns:a16="http://schemas.microsoft.com/office/drawing/2014/main" xmlns="" id="{97377C73-6311-4CB7-AC25-8CD45CD81696}"/>
            </a:ext>
          </a:extLst>
        </xdr:cNvPr>
        <xdr:cNvSpPr>
          <a:spLocks noChangeArrowheads="1"/>
        </xdr:cNvSpPr>
      </xdr:nvSpPr>
      <xdr:spPr bwMode="auto">
        <a:xfrm>
          <a:off x="352425" y="10791825"/>
          <a:ext cx="3143250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4.  Insert absorbance values for the samples</a:t>
          </a:r>
        </a:p>
        <a:p>
          <a:pPr algn="l" rtl="0">
            <a:defRPr sz="1000"/>
          </a:pPr>
          <a:endParaRPr lang="en-IE" sz="1100" b="1" i="0" u="none" strike="noStrike" baseline="0">
            <a:solidFill>
              <a:srgbClr val="000000"/>
            </a:solidFill>
            <a:latin typeface="Gill Sans MT"/>
          </a:endParaRPr>
        </a:p>
        <a:p>
          <a:pPr algn="l" rtl="0">
            <a:defRPr sz="1000"/>
          </a:pPr>
          <a:endParaRPr lang="en-IE" sz="1100" b="1" i="0" u="none" strike="noStrike" baseline="0">
            <a:solidFill>
              <a:srgbClr val="000000"/>
            </a:solidFill>
            <a:latin typeface="Gill Sans MT"/>
          </a:endParaRPr>
        </a:p>
      </xdr:txBody>
    </xdr:sp>
    <xdr:clientData/>
  </xdr:twoCellAnchor>
  <xdr:twoCellAnchor>
    <xdr:from>
      <xdr:col>8</xdr:col>
      <xdr:colOff>638175</xdr:colOff>
      <xdr:row>14</xdr:row>
      <xdr:rowOff>9525</xdr:rowOff>
    </xdr:from>
    <xdr:to>
      <xdr:col>13</xdr:col>
      <xdr:colOff>1000125</xdr:colOff>
      <xdr:row>22</xdr:row>
      <xdr:rowOff>200025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xmlns="" id="{802185A1-5B10-433B-ABF8-644B18945C86}"/>
            </a:ext>
          </a:extLst>
        </xdr:cNvPr>
        <xdr:cNvSpPr>
          <a:spLocks noChangeArrowheads="1"/>
        </xdr:cNvSpPr>
      </xdr:nvSpPr>
      <xdr:spPr bwMode="auto">
        <a:xfrm>
          <a:off x="4943475" y="4286250"/>
          <a:ext cx="3457575" cy="1905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blanks and standards</a:t>
          </a:r>
        </a:p>
        <a:p>
          <a:pPr algn="l" rtl="0">
            <a:defRPr sz="1000"/>
          </a:pPr>
          <a:r>
            <a:rPr lang="en-IE" sz="1100" b="1" i="0" u="sng" strike="noStrike" baseline="0">
              <a:solidFill>
                <a:srgbClr val="000000"/>
              </a:solidFill>
              <a:latin typeface="Gill Sans MT"/>
            </a:rPr>
            <a:t>Use either the single point standard or the calibration curve.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 If duplicate values have been run, insert both sets of data and the program will automatically use the average values. If a single set of values are input, these will be used.  If different concentrations of standards have been used, enter the new concentrations.</a:t>
          </a:r>
        </a:p>
      </xdr:txBody>
    </xdr:sp>
    <xdr:clientData/>
  </xdr:twoCellAnchor>
  <xdr:twoCellAnchor>
    <xdr:from>
      <xdr:col>5</xdr:col>
      <xdr:colOff>152400</xdr:colOff>
      <xdr:row>18</xdr:row>
      <xdr:rowOff>9525</xdr:rowOff>
    </xdr:from>
    <xdr:to>
      <xdr:col>8</xdr:col>
      <xdr:colOff>638175</xdr:colOff>
      <xdr:row>23</xdr:row>
      <xdr:rowOff>133350</xdr:rowOff>
    </xdr:to>
    <xdr:cxnSp macro="">
      <xdr:nvCxnSpPr>
        <xdr:cNvPr id="6725" name="AutoShape 104">
          <a:extLst>
            <a:ext uri="{FF2B5EF4-FFF2-40B4-BE49-F238E27FC236}">
              <a16:creationId xmlns:a16="http://schemas.microsoft.com/office/drawing/2014/main" xmlns="" id="{21F21175-AC9E-40CF-BF6E-5F87A85D9F6D}"/>
            </a:ext>
          </a:extLst>
        </xdr:cNvPr>
        <xdr:cNvCxnSpPr>
          <a:cxnSpLocks noChangeShapeType="1"/>
          <a:stCxn id="6155" idx="1"/>
        </xdr:cNvCxnSpPr>
      </xdr:nvCxnSpPr>
      <xdr:spPr bwMode="auto">
        <a:xfrm flipH="1">
          <a:off x="2781300" y="5238750"/>
          <a:ext cx="2162175" cy="12668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533400</xdr:colOff>
      <xdr:row>46</xdr:row>
      <xdr:rowOff>152400</xdr:rowOff>
    </xdr:from>
    <xdr:to>
      <xdr:col>8</xdr:col>
      <xdr:colOff>457200</xdr:colOff>
      <xdr:row>49</xdr:row>
      <xdr:rowOff>0</xdr:rowOff>
    </xdr:to>
    <xdr:cxnSp macro="">
      <xdr:nvCxnSpPr>
        <xdr:cNvPr id="6726" name="AutoShape 105">
          <a:extLst>
            <a:ext uri="{FF2B5EF4-FFF2-40B4-BE49-F238E27FC236}">
              <a16:creationId xmlns:a16="http://schemas.microsoft.com/office/drawing/2014/main" xmlns="" id="{C4D559FF-3895-4E60-862A-5DBBD26BC84F}"/>
            </a:ext>
          </a:extLst>
        </xdr:cNvPr>
        <xdr:cNvCxnSpPr>
          <a:cxnSpLocks noChangeShapeType="1"/>
          <a:stCxn id="6232" idx="0"/>
        </xdr:cNvCxnSpPr>
      </xdr:nvCxnSpPr>
      <xdr:spPr bwMode="auto">
        <a:xfrm flipH="1" flipV="1">
          <a:off x="3924300" y="11515725"/>
          <a:ext cx="838200" cy="4191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123825</xdr:colOff>
      <xdr:row>44</xdr:row>
      <xdr:rowOff>47625</xdr:rowOff>
    </xdr:from>
    <xdr:to>
      <xdr:col>8</xdr:col>
      <xdr:colOff>209550</xdr:colOff>
      <xdr:row>44</xdr:row>
      <xdr:rowOff>152400</xdr:rowOff>
    </xdr:to>
    <xdr:sp macro="" textlink="">
      <xdr:nvSpPr>
        <xdr:cNvPr id="6728" name="AutoShape 111">
          <a:extLst>
            <a:ext uri="{FF2B5EF4-FFF2-40B4-BE49-F238E27FC236}">
              <a16:creationId xmlns:a16="http://schemas.microsoft.com/office/drawing/2014/main" xmlns="" id="{C3A69BEC-4325-400E-9338-3BC87BD8E701}"/>
            </a:ext>
          </a:extLst>
        </xdr:cNvPr>
        <xdr:cNvSpPr>
          <a:spLocks noChangeArrowheads="1"/>
        </xdr:cNvSpPr>
      </xdr:nvSpPr>
      <xdr:spPr bwMode="auto">
        <a:xfrm>
          <a:off x="4429125" y="10820400"/>
          <a:ext cx="8572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8</xdr:row>
      <xdr:rowOff>57150</xdr:rowOff>
    </xdr:from>
    <xdr:to>
      <xdr:col>4</xdr:col>
      <xdr:colOff>228600</xdr:colOff>
      <xdr:row>8</xdr:row>
      <xdr:rowOff>276225</xdr:rowOff>
    </xdr:to>
    <xdr:sp macro="" textlink="">
      <xdr:nvSpPr>
        <xdr:cNvPr id="6259" name="Text Box 1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17934E4B-6E85-42E5-B5EF-89AB3BD64FFB}"/>
            </a:ext>
          </a:extLst>
        </xdr:cNvPr>
        <xdr:cNvSpPr txBox="1">
          <a:spLocks noChangeArrowheads="1"/>
        </xdr:cNvSpPr>
      </xdr:nvSpPr>
      <xdr:spPr bwMode="auto">
        <a:xfrm>
          <a:off x="323850" y="2419350"/>
          <a:ext cx="17716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Total SO</a:t>
          </a:r>
          <a:r>
            <a:rPr lang="en-IE" sz="1000" b="0" i="0" u="sng" strike="noStrike" baseline="-25000">
              <a:solidFill>
                <a:srgbClr val="0000FF"/>
              </a:solidFill>
              <a:latin typeface="Arial"/>
              <a:cs typeface="Arial"/>
            </a:rPr>
            <a:t>2</a:t>
          </a: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 MegaCalc </a:t>
          </a:r>
        </a:p>
      </xdr:txBody>
    </xdr:sp>
    <xdr:clientData fPrintsWithSheet="0"/>
  </xdr:twoCellAnchor>
  <xdr:twoCellAnchor>
    <xdr:from>
      <xdr:col>5</xdr:col>
      <xdr:colOff>85725</xdr:colOff>
      <xdr:row>13</xdr:row>
      <xdr:rowOff>238125</xdr:rowOff>
    </xdr:from>
    <xdr:to>
      <xdr:col>5</xdr:col>
      <xdr:colOff>95250</xdr:colOff>
      <xdr:row>14</xdr:row>
      <xdr:rowOff>133350</xdr:rowOff>
    </xdr:to>
    <xdr:cxnSp macro="">
      <xdr:nvCxnSpPr>
        <xdr:cNvPr id="6730" name="AutoShape 120">
          <a:extLst>
            <a:ext uri="{FF2B5EF4-FFF2-40B4-BE49-F238E27FC236}">
              <a16:creationId xmlns:a16="http://schemas.microsoft.com/office/drawing/2014/main" xmlns="" id="{9433FB20-984A-47A6-822F-C36A6244FC26}"/>
            </a:ext>
          </a:extLst>
        </xdr:cNvPr>
        <xdr:cNvCxnSpPr>
          <a:cxnSpLocks noChangeShapeType="1"/>
          <a:stCxn id="6152" idx="2"/>
        </xdr:cNvCxnSpPr>
      </xdr:nvCxnSpPr>
      <xdr:spPr bwMode="auto">
        <a:xfrm flipH="1">
          <a:off x="2714625" y="3933825"/>
          <a:ext cx="9525" cy="4762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38100</xdr:colOff>
      <xdr:row>18</xdr:row>
      <xdr:rowOff>9525</xdr:rowOff>
    </xdr:from>
    <xdr:to>
      <xdr:col>8</xdr:col>
      <xdr:colOff>638175</xdr:colOff>
      <xdr:row>18</xdr:row>
      <xdr:rowOff>171450</xdr:rowOff>
    </xdr:to>
    <xdr:cxnSp macro="">
      <xdr:nvCxnSpPr>
        <xdr:cNvPr id="6731" name="AutoShape 121">
          <a:extLst>
            <a:ext uri="{FF2B5EF4-FFF2-40B4-BE49-F238E27FC236}">
              <a16:creationId xmlns:a16="http://schemas.microsoft.com/office/drawing/2014/main" xmlns="" id="{401B0A91-FD2D-4F25-A18B-8E8066C96B62}"/>
            </a:ext>
          </a:extLst>
        </xdr:cNvPr>
        <xdr:cNvCxnSpPr>
          <a:cxnSpLocks noChangeShapeType="1"/>
          <a:stCxn id="6155" idx="1"/>
        </xdr:cNvCxnSpPr>
      </xdr:nvCxnSpPr>
      <xdr:spPr bwMode="auto">
        <a:xfrm flipH="1">
          <a:off x="2667000" y="5238750"/>
          <a:ext cx="2276475" cy="1619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200025</xdr:colOff>
      <xdr:row>17</xdr:row>
      <xdr:rowOff>47625</xdr:rowOff>
    </xdr:from>
    <xdr:to>
      <xdr:col>6</xdr:col>
      <xdr:colOff>285750</xdr:colOff>
      <xdr:row>17</xdr:row>
      <xdr:rowOff>152400</xdr:rowOff>
    </xdr:to>
    <xdr:sp macro="" textlink="">
      <xdr:nvSpPr>
        <xdr:cNvPr id="6732" name="AutoShape 125">
          <a:extLst>
            <a:ext uri="{FF2B5EF4-FFF2-40B4-BE49-F238E27FC236}">
              <a16:creationId xmlns:a16="http://schemas.microsoft.com/office/drawing/2014/main" xmlns="" id="{A62890D2-A364-4CFE-9751-26B3E43A1C0B}"/>
            </a:ext>
          </a:extLst>
        </xdr:cNvPr>
        <xdr:cNvSpPr>
          <a:spLocks noChangeArrowheads="1"/>
        </xdr:cNvSpPr>
      </xdr:nvSpPr>
      <xdr:spPr bwMode="auto">
        <a:xfrm>
          <a:off x="3590925" y="4895850"/>
          <a:ext cx="8572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180975</xdr:colOff>
      <xdr:row>22</xdr:row>
      <xdr:rowOff>47625</xdr:rowOff>
    </xdr:from>
    <xdr:to>
      <xdr:col>6</xdr:col>
      <xdr:colOff>266700</xdr:colOff>
      <xdr:row>22</xdr:row>
      <xdr:rowOff>152400</xdr:rowOff>
    </xdr:to>
    <xdr:sp macro="" textlink="">
      <xdr:nvSpPr>
        <xdr:cNvPr id="6733" name="AutoShape 126">
          <a:extLst>
            <a:ext uri="{FF2B5EF4-FFF2-40B4-BE49-F238E27FC236}">
              <a16:creationId xmlns:a16="http://schemas.microsoft.com/office/drawing/2014/main" xmlns="" id="{CF3FEA50-5540-473E-9BAA-C487A40C4DD1}"/>
            </a:ext>
          </a:extLst>
        </xdr:cNvPr>
        <xdr:cNvSpPr>
          <a:spLocks noChangeArrowheads="1"/>
        </xdr:cNvSpPr>
      </xdr:nvSpPr>
      <xdr:spPr bwMode="auto">
        <a:xfrm>
          <a:off x="3571875" y="6038850"/>
          <a:ext cx="8572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180975</xdr:colOff>
      <xdr:row>29</xdr:row>
      <xdr:rowOff>38100</xdr:rowOff>
    </xdr:from>
    <xdr:to>
      <xdr:col>8</xdr:col>
      <xdr:colOff>266700</xdr:colOff>
      <xdr:row>29</xdr:row>
      <xdr:rowOff>142875</xdr:rowOff>
    </xdr:to>
    <xdr:sp macro="" textlink="">
      <xdr:nvSpPr>
        <xdr:cNvPr id="6734" name="AutoShape 96">
          <a:extLst>
            <a:ext uri="{FF2B5EF4-FFF2-40B4-BE49-F238E27FC236}">
              <a16:creationId xmlns:a16="http://schemas.microsoft.com/office/drawing/2014/main" xmlns="" id="{9585E5B7-0BEA-4467-9ACC-83771E07DAF6}"/>
            </a:ext>
          </a:extLst>
        </xdr:cNvPr>
        <xdr:cNvSpPr>
          <a:spLocks noChangeArrowheads="1"/>
        </xdr:cNvSpPr>
      </xdr:nvSpPr>
      <xdr:spPr bwMode="auto">
        <a:xfrm>
          <a:off x="4486275" y="7572375"/>
          <a:ext cx="8572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180975</xdr:colOff>
      <xdr:row>29</xdr:row>
      <xdr:rowOff>38100</xdr:rowOff>
    </xdr:from>
    <xdr:to>
      <xdr:col>8</xdr:col>
      <xdr:colOff>266700</xdr:colOff>
      <xdr:row>29</xdr:row>
      <xdr:rowOff>142875</xdr:rowOff>
    </xdr:to>
    <xdr:sp macro="" textlink="">
      <xdr:nvSpPr>
        <xdr:cNvPr id="6735" name="AutoShape 110">
          <a:extLst>
            <a:ext uri="{FF2B5EF4-FFF2-40B4-BE49-F238E27FC236}">
              <a16:creationId xmlns:a16="http://schemas.microsoft.com/office/drawing/2014/main" xmlns="" id="{495BAA87-EE0A-4D54-80FA-14D21FBE9C0B}"/>
            </a:ext>
          </a:extLst>
        </xdr:cNvPr>
        <xdr:cNvSpPr>
          <a:spLocks noChangeArrowheads="1"/>
        </xdr:cNvSpPr>
      </xdr:nvSpPr>
      <xdr:spPr bwMode="auto">
        <a:xfrm>
          <a:off x="4486275" y="7572375"/>
          <a:ext cx="8572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28575</xdr:colOff>
      <xdr:row>34</xdr:row>
      <xdr:rowOff>180975</xdr:rowOff>
    </xdr:from>
    <xdr:to>
      <xdr:col>13</xdr:col>
      <xdr:colOff>1019175</xdr:colOff>
      <xdr:row>39</xdr:row>
      <xdr:rowOff>9525</xdr:rowOff>
    </xdr:to>
    <xdr:sp macro="" textlink="">
      <xdr:nvSpPr>
        <xdr:cNvPr id="33" name="Rectangle 113">
          <a:extLst>
            <a:ext uri="{FF2B5EF4-FFF2-40B4-BE49-F238E27FC236}">
              <a16:creationId xmlns:a16="http://schemas.microsoft.com/office/drawing/2014/main" xmlns="" id="{E2EC7A82-DFA0-4AAF-98E8-9E7BD9112A4D}"/>
            </a:ext>
          </a:extLst>
        </xdr:cNvPr>
        <xdr:cNvSpPr>
          <a:spLocks noChangeArrowheads="1"/>
        </xdr:cNvSpPr>
      </xdr:nvSpPr>
      <xdr:spPr bwMode="auto">
        <a:xfrm>
          <a:off x="6010275" y="9048750"/>
          <a:ext cx="2409825" cy="781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3. Mean M</a:t>
          </a:r>
          <a:endParaRPr lang="en-GB" sz="1100" b="0" i="0" u="none" strike="noStrike" baseline="0">
            <a:solidFill>
              <a:srgbClr val="000000"/>
            </a:solidFill>
            <a:latin typeface="Gill Sans MT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The "Mean M" value will automatically calculate, however this requires a minimum of 3 "M" values.</a:t>
          </a:r>
        </a:p>
      </xdr:txBody>
    </xdr:sp>
    <xdr:clientData/>
  </xdr:twoCellAnchor>
  <xdr:twoCellAnchor>
    <xdr:from>
      <xdr:col>11</xdr:col>
      <xdr:colOff>466725</xdr:colOff>
      <xdr:row>39</xdr:row>
      <xdr:rowOff>9525</xdr:rowOff>
    </xdr:from>
    <xdr:to>
      <xdr:col>12</xdr:col>
      <xdr:colOff>552450</xdr:colOff>
      <xdr:row>41</xdr:row>
      <xdr:rowOff>114300</xdr:rowOff>
    </xdr:to>
    <xdr:cxnSp macro="">
      <xdr:nvCxnSpPr>
        <xdr:cNvPr id="6737" name="AutoShape 122">
          <a:extLst>
            <a:ext uri="{FF2B5EF4-FFF2-40B4-BE49-F238E27FC236}">
              <a16:creationId xmlns:a16="http://schemas.microsoft.com/office/drawing/2014/main" xmlns="" id="{73A7DEB2-DB0C-4AE3-85D1-B760851351BF}"/>
            </a:ext>
          </a:extLst>
        </xdr:cNvPr>
        <xdr:cNvCxnSpPr>
          <a:cxnSpLocks noChangeShapeType="1"/>
          <a:stCxn id="33" idx="2"/>
        </xdr:cNvCxnSpPr>
      </xdr:nvCxnSpPr>
      <xdr:spPr bwMode="auto">
        <a:xfrm flipH="1">
          <a:off x="6448425" y="9829800"/>
          <a:ext cx="771525" cy="4857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180975</xdr:colOff>
      <xdr:row>29</xdr:row>
      <xdr:rowOff>38100</xdr:rowOff>
    </xdr:from>
    <xdr:to>
      <xdr:col>8</xdr:col>
      <xdr:colOff>266700</xdr:colOff>
      <xdr:row>29</xdr:row>
      <xdr:rowOff>142875</xdr:rowOff>
    </xdr:to>
    <xdr:sp macro="" textlink="">
      <xdr:nvSpPr>
        <xdr:cNvPr id="6738" name="AutoShape 11">
          <a:extLst>
            <a:ext uri="{FF2B5EF4-FFF2-40B4-BE49-F238E27FC236}">
              <a16:creationId xmlns:a16="http://schemas.microsoft.com/office/drawing/2014/main" xmlns="" id="{F15C6B0D-558F-4EE2-B658-E3794C6F253D}"/>
            </a:ext>
          </a:extLst>
        </xdr:cNvPr>
        <xdr:cNvSpPr>
          <a:spLocks noChangeArrowheads="1"/>
        </xdr:cNvSpPr>
      </xdr:nvSpPr>
      <xdr:spPr bwMode="auto">
        <a:xfrm>
          <a:off x="4486275" y="7572375"/>
          <a:ext cx="8572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4512</xdr:rowOff>
    </xdr:from>
    <xdr:to>
      <xdr:col>20</xdr:col>
      <xdr:colOff>0</xdr:colOff>
      <xdr:row>1</xdr:row>
      <xdr:rowOff>1348037</xdr:rowOff>
    </xdr:to>
    <xdr:pic>
      <xdr:nvPicPr>
        <xdr:cNvPr id="16421" name="Picture 1">
          <a:extLst>
            <a:ext uri="{FF2B5EF4-FFF2-40B4-BE49-F238E27FC236}">
              <a16:creationId xmlns:a16="http://schemas.microsoft.com/office/drawing/2014/main" xmlns="" id="{B3175FC3-25ED-4FF4-B06C-A7BDA0089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4300" y="99762"/>
          <a:ext cx="8277225" cy="134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152400</xdr:colOff>
      <xdr:row>1</xdr:row>
      <xdr:rowOff>514350</xdr:rowOff>
    </xdr:from>
    <xdr:to>
      <xdr:col>14</xdr:col>
      <xdr:colOff>457200</xdr:colOff>
      <xdr:row>1</xdr:row>
      <xdr:rowOff>847725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8BF9E63-D1AF-42C8-BE32-3890DBBAE493}"/>
            </a:ext>
          </a:extLst>
        </xdr:cNvPr>
        <xdr:cNvSpPr txBox="1">
          <a:spLocks noChangeArrowheads="1"/>
        </xdr:cNvSpPr>
      </xdr:nvSpPr>
      <xdr:spPr bwMode="auto">
        <a:xfrm>
          <a:off x="2047875" y="609600"/>
          <a:ext cx="375285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Total Sulphite (TSO</a:t>
          </a:r>
          <a:r>
            <a:rPr lang="en-GB" sz="1200" b="1" i="0" u="none" strike="noStrike" baseline="-25000">
              <a:solidFill>
                <a:srgbClr val="FFFFFF"/>
              </a:solidFill>
              <a:latin typeface="Arial"/>
              <a:cs typeface="Arial"/>
            </a:rPr>
            <a:t>2</a:t>
          </a: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) (K-TSULPH) -  Determination</a:t>
          </a:r>
        </a:p>
      </xdr:txBody>
    </xdr:sp>
    <xdr:clientData/>
  </xdr:twoCellAnchor>
  <xdr:twoCellAnchor>
    <xdr:from>
      <xdr:col>18</xdr:col>
      <xdr:colOff>19050</xdr:colOff>
      <xdr:row>1</xdr:row>
      <xdr:rowOff>1438275</xdr:rowOff>
    </xdr:from>
    <xdr:to>
      <xdr:col>19</xdr:col>
      <xdr:colOff>85725</xdr:colOff>
      <xdr:row>4</xdr:row>
      <xdr:rowOff>19050</xdr:rowOff>
    </xdr:to>
    <xdr:grpSp>
      <xdr:nvGrpSpPr>
        <xdr:cNvPr id="16423" name="Group 4">
          <a:extLst>
            <a:ext uri="{FF2B5EF4-FFF2-40B4-BE49-F238E27FC236}">
              <a16:creationId xmlns:a16="http://schemas.microsoft.com/office/drawing/2014/main" xmlns="" id="{70EE8A41-8B6C-47B0-B30B-9641983AECA1}"/>
            </a:ext>
          </a:extLst>
        </xdr:cNvPr>
        <xdr:cNvGrpSpPr>
          <a:grpSpLocks/>
        </xdr:cNvGrpSpPr>
      </xdr:nvGrpSpPr>
      <xdr:grpSpPr bwMode="auto">
        <a:xfrm>
          <a:off x="7286625" y="1533525"/>
          <a:ext cx="828675" cy="457200"/>
          <a:chOff x="758" y="166"/>
          <a:chExt cx="110" cy="48"/>
        </a:xfrm>
      </xdr:grpSpPr>
      <xdr:sp macro="" textlink="">
        <xdr:nvSpPr>
          <xdr:cNvPr id="5" name="Text Box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xmlns="" id="{C69621DD-A531-4E0E-BC6F-4920821DCF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8" y="166"/>
            <a:ext cx="107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sng" strike="noStrike" baseline="0">
                <a:solidFill>
                  <a:srgbClr val="0000FF"/>
                </a:solidFill>
                <a:latin typeface="Arial"/>
                <a:cs typeface="Arial"/>
              </a:rPr>
              <a:t>Instructions</a:t>
            </a:r>
          </a:p>
        </xdr:txBody>
      </xdr:sp>
      <xdr:sp macro="" textlink="">
        <xdr:nvSpPr>
          <xdr:cNvPr id="6" name="Text Box 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xmlns="" id="{30E5424B-97DB-4FE5-86BD-DC67EE47B6D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8" y="191"/>
            <a:ext cx="110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GB" sz="1000" b="0" i="0" u="sng" strike="noStrike" baseline="0">
                <a:solidFill>
                  <a:srgbClr val="0000FF"/>
                </a:solidFill>
                <a:latin typeface="Arial"/>
                <a:cs typeface="Arial"/>
              </a:rPr>
              <a:t>Contact Us</a:t>
            </a:r>
          </a:p>
        </xdr:txBody>
      </xdr:sp>
      <xdr:sp macro="" textlink="">
        <xdr:nvSpPr>
          <xdr:cNvPr id="16430" name="Line 7">
            <a:extLst>
              <a:ext uri="{FF2B5EF4-FFF2-40B4-BE49-F238E27FC236}">
                <a16:creationId xmlns:a16="http://schemas.microsoft.com/office/drawing/2014/main" xmlns="" id="{9E2E7E1D-03F6-4A47-B525-D42AB63C6B22}"/>
              </a:ext>
            </a:extLst>
          </xdr:cNvPr>
          <xdr:cNvSpPr>
            <a:spLocks noChangeShapeType="1"/>
          </xdr:cNvSpPr>
        </xdr:nvSpPr>
        <xdr:spPr bwMode="auto">
          <a:xfrm>
            <a:off x="758" y="191"/>
            <a:ext cx="60" cy="0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 type="triangl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431" name="Line 8">
            <a:extLst>
              <a:ext uri="{FF2B5EF4-FFF2-40B4-BE49-F238E27FC236}">
                <a16:creationId xmlns:a16="http://schemas.microsoft.com/office/drawing/2014/main" xmlns="" id="{841C0F77-A4E2-41E2-81F1-D00F416B5E76}"/>
              </a:ext>
            </a:extLst>
          </xdr:cNvPr>
          <xdr:cNvSpPr>
            <a:spLocks noChangeShapeType="1"/>
          </xdr:cNvSpPr>
        </xdr:nvSpPr>
        <xdr:spPr bwMode="auto">
          <a:xfrm flipH="1">
            <a:off x="758" y="191"/>
            <a:ext cx="60" cy="0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 type="triangl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432" name="Line 9">
            <a:extLst>
              <a:ext uri="{FF2B5EF4-FFF2-40B4-BE49-F238E27FC236}">
                <a16:creationId xmlns:a16="http://schemas.microsoft.com/office/drawing/2014/main" xmlns="" id="{81409487-A545-48FF-9712-BA1EE4AA846C}"/>
              </a:ext>
            </a:extLst>
          </xdr:cNvPr>
          <xdr:cNvSpPr>
            <a:spLocks noChangeShapeType="1"/>
          </xdr:cNvSpPr>
        </xdr:nvSpPr>
        <xdr:spPr bwMode="auto">
          <a:xfrm flipH="1">
            <a:off x="758" y="194"/>
            <a:ext cx="60" cy="0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 type="triangl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</xdr:col>
      <xdr:colOff>19050</xdr:colOff>
      <xdr:row>75</xdr:row>
      <xdr:rowOff>171450</xdr:rowOff>
    </xdr:from>
    <xdr:to>
      <xdr:col>4</xdr:col>
      <xdr:colOff>114300</xdr:colOff>
      <xdr:row>76</xdr:row>
      <xdr:rowOff>161925</xdr:rowOff>
    </xdr:to>
    <xdr:sp macro="" textlink="">
      <xdr:nvSpPr>
        <xdr:cNvPr id="10" name="Text Box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D32DA22A-055B-49E4-8EEB-F1244AFFCCBC}"/>
            </a:ext>
          </a:extLst>
        </xdr:cNvPr>
        <xdr:cNvSpPr txBox="1">
          <a:spLocks noChangeArrowheads="1"/>
        </xdr:cNvSpPr>
      </xdr:nvSpPr>
      <xdr:spPr bwMode="auto">
        <a:xfrm>
          <a:off x="514350" y="16459200"/>
          <a:ext cx="14954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</a:p>
      </xdr:txBody>
    </xdr:sp>
    <xdr:clientData fPrintsWithSheet="0"/>
  </xdr:twoCellAnchor>
  <xdr:twoCellAnchor>
    <xdr:from>
      <xdr:col>7</xdr:col>
      <xdr:colOff>123825</xdr:colOff>
      <xdr:row>34</xdr:row>
      <xdr:rowOff>47625</xdr:rowOff>
    </xdr:from>
    <xdr:to>
      <xdr:col>7</xdr:col>
      <xdr:colOff>209550</xdr:colOff>
      <xdr:row>34</xdr:row>
      <xdr:rowOff>152400</xdr:rowOff>
    </xdr:to>
    <xdr:sp macro="" textlink="">
      <xdr:nvSpPr>
        <xdr:cNvPr id="16425" name="AutoShape 13">
          <a:extLst>
            <a:ext uri="{FF2B5EF4-FFF2-40B4-BE49-F238E27FC236}">
              <a16:creationId xmlns:a16="http://schemas.microsoft.com/office/drawing/2014/main" xmlns="" id="{71BB838E-7DBA-4D32-96E4-9566AA3AF15D}"/>
            </a:ext>
          </a:extLst>
        </xdr:cNvPr>
        <xdr:cNvSpPr>
          <a:spLocks noChangeArrowheads="1"/>
        </xdr:cNvSpPr>
      </xdr:nvSpPr>
      <xdr:spPr bwMode="auto">
        <a:xfrm>
          <a:off x="4181475" y="8315325"/>
          <a:ext cx="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92</xdr:row>
      <xdr:rowOff>47625</xdr:rowOff>
    </xdr:from>
    <xdr:to>
      <xdr:col>3</xdr:col>
      <xdr:colOff>0</xdr:colOff>
      <xdr:row>92</xdr:row>
      <xdr:rowOff>152400</xdr:rowOff>
    </xdr:to>
    <xdr:sp macro="" textlink="">
      <xdr:nvSpPr>
        <xdr:cNvPr id="16426" name="AutoShape 15">
          <a:extLst>
            <a:ext uri="{FF2B5EF4-FFF2-40B4-BE49-F238E27FC236}">
              <a16:creationId xmlns:a16="http://schemas.microsoft.com/office/drawing/2014/main" xmlns="" id="{DCB05787-E280-442C-A26F-17E29AB7E13F}"/>
            </a:ext>
          </a:extLst>
        </xdr:cNvPr>
        <xdr:cNvSpPr>
          <a:spLocks noChangeArrowheads="1"/>
        </xdr:cNvSpPr>
      </xdr:nvSpPr>
      <xdr:spPr bwMode="auto">
        <a:xfrm>
          <a:off x="809625" y="24384000"/>
          <a:ext cx="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92</xdr:row>
      <xdr:rowOff>47625</xdr:rowOff>
    </xdr:from>
    <xdr:to>
      <xdr:col>3</xdr:col>
      <xdr:colOff>0</xdr:colOff>
      <xdr:row>92</xdr:row>
      <xdr:rowOff>152400</xdr:rowOff>
    </xdr:to>
    <xdr:sp macro="" textlink="">
      <xdr:nvSpPr>
        <xdr:cNvPr id="16427" name="AutoShape 16">
          <a:extLst>
            <a:ext uri="{FF2B5EF4-FFF2-40B4-BE49-F238E27FC236}">
              <a16:creationId xmlns:a16="http://schemas.microsoft.com/office/drawing/2014/main" xmlns="" id="{B68795DE-F0BC-48C2-94DD-8C61AA1C4C61}"/>
            </a:ext>
          </a:extLst>
        </xdr:cNvPr>
        <xdr:cNvSpPr>
          <a:spLocks noChangeArrowheads="1"/>
        </xdr:cNvSpPr>
      </xdr:nvSpPr>
      <xdr:spPr bwMode="auto">
        <a:xfrm>
          <a:off x="809625" y="24384000"/>
          <a:ext cx="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/MegaCalc/K-SULPH/K-SULPH_1704_CAL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egaCalc TOTAL-SO2"/>
      <sheetName val="MegaCalc FREE-SO2"/>
    </sheetNames>
    <sheetDataSet>
      <sheetData sheetId="0"/>
      <sheetData sheetId="1"/>
      <sheetData sheetId="2">
        <row r="17">
          <cell r="E17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pportcs.megazyme.com/support/home" TargetMode="External"/><Relationship Id="rId4" Type="http://schemas.openxmlformats.org/officeDocument/2006/relationships/hyperlink" Target="http://support.megazyme.com/support/home" TargetMode="External"/><Relationship Id="rId5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1" Type="http://schemas.openxmlformats.org/officeDocument/2006/relationships/hyperlink" Target="mailto:info@megazyme.com" TargetMode="External"/><Relationship Id="rId2" Type="http://schemas.openxmlformats.org/officeDocument/2006/relationships/hyperlink" Target="http://www.megazyme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67"/>
  <sheetViews>
    <sheetView tabSelected="1" zoomScaleNormal="82" zoomScalePageLayoutView="82" workbookViewId="0">
      <selection activeCell="O19" sqref="O19"/>
    </sheetView>
  </sheetViews>
  <sheetFormatPr baseColWidth="10" defaultColWidth="12.33203125" defaultRowHeight="13" x14ac:dyDescent="0.15"/>
  <cols>
    <col min="1" max="2" width="2.33203125" style="45" customWidth="1"/>
    <col min="3" max="3" width="7" style="59" customWidth="1"/>
    <col min="4" max="4" width="16.5" style="45" customWidth="1"/>
    <col min="5" max="7" width="11.5" style="45" customWidth="1"/>
    <col min="8" max="8" width="2.33203125" style="45" customWidth="1"/>
    <col min="9" max="10" width="11.5" style="45" customWidth="1"/>
    <col min="11" max="11" width="2.33203125" style="45" customWidth="1"/>
    <col min="12" max="12" width="10.33203125" style="45" customWidth="1"/>
    <col min="13" max="13" width="11" style="45" customWidth="1"/>
    <col min="14" max="14" width="18.1640625" style="45" customWidth="1"/>
    <col min="15" max="15" width="73.1640625" style="45" customWidth="1"/>
    <col min="16" max="16384" width="12.33203125" style="45"/>
  </cols>
  <sheetData>
    <row r="1" spans="1:15" ht="7.75" customHeight="1" x14ac:dyDescent="0.15">
      <c r="A1" s="3"/>
      <c r="B1" s="3"/>
      <c r="C1" s="10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3.75" customHeight="1" x14ac:dyDescent="0.15">
      <c r="A2" s="3"/>
      <c r="B2" s="5"/>
      <c r="C2" s="11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3"/>
    </row>
    <row r="3" spans="1:15" ht="27" customHeight="1" x14ac:dyDescent="0.15">
      <c r="A3" s="3"/>
      <c r="B3" s="5"/>
      <c r="C3" s="11"/>
      <c r="D3" s="6"/>
      <c r="E3" s="6"/>
      <c r="F3" s="6"/>
      <c r="G3" s="6"/>
      <c r="H3" s="6"/>
      <c r="I3" s="6"/>
      <c r="J3" s="6"/>
      <c r="K3" s="6"/>
      <c r="L3" s="30"/>
      <c r="M3" s="5"/>
      <c r="N3" s="5"/>
      <c r="O3" s="3"/>
    </row>
    <row r="4" spans="1:15" ht="27" customHeight="1" x14ac:dyDescent="0.15">
      <c r="A4" s="3"/>
      <c r="B4" s="5"/>
      <c r="C4" s="11"/>
      <c r="D4" s="6"/>
      <c r="E4" s="6"/>
      <c r="F4" s="6"/>
      <c r="G4" s="6"/>
      <c r="H4" s="6"/>
      <c r="I4" s="6"/>
      <c r="J4" s="6"/>
      <c r="K4" s="6"/>
      <c r="L4" s="30"/>
      <c r="M4" s="5"/>
      <c r="N4" s="5"/>
      <c r="O4" s="3"/>
    </row>
    <row r="5" spans="1:15" ht="18.25" customHeight="1" x14ac:dyDescent="0.15">
      <c r="A5" s="3"/>
      <c r="B5" s="5"/>
      <c r="C5" s="12"/>
      <c r="D5" s="19"/>
      <c r="E5" s="19"/>
      <c r="F5" s="19"/>
      <c r="G5" s="19"/>
      <c r="H5" s="19"/>
      <c r="I5" s="19"/>
      <c r="J5" s="19"/>
      <c r="K5" s="19"/>
      <c r="L5" s="30"/>
      <c r="M5" s="5"/>
      <c r="N5" s="5"/>
      <c r="O5" s="3"/>
    </row>
    <row r="6" spans="1:15" ht="13.75" customHeight="1" x14ac:dyDescent="0.15">
      <c r="A6" s="3"/>
      <c r="B6" s="5"/>
      <c r="C6" s="12"/>
      <c r="D6" s="7"/>
      <c r="E6" s="7"/>
      <c r="F6" s="7"/>
      <c r="G6" s="7"/>
      <c r="H6" s="7"/>
      <c r="I6" s="7"/>
      <c r="J6" s="7"/>
      <c r="K6" s="7"/>
      <c r="L6" s="30"/>
      <c r="M6" s="5"/>
      <c r="N6" s="5"/>
      <c r="O6" s="3"/>
    </row>
    <row r="7" spans="1:15" s="3" customFormat="1" ht="42.75" customHeight="1" x14ac:dyDescent="0.2">
      <c r="B7" s="5"/>
      <c r="C7" s="31" t="s">
        <v>13</v>
      </c>
      <c r="D7" s="13"/>
      <c r="E7" s="13"/>
      <c r="F7" s="13"/>
      <c r="G7" s="13"/>
      <c r="H7" s="13"/>
      <c r="I7" s="13"/>
      <c r="J7" s="13"/>
      <c r="K7" s="13"/>
      <c r="L7" s="30"/>
      <c r="M7" s="5"/>
      <c r="N7" s="5"/>
    </row>
    <row r="8" spans="1:15" s="3" customFormat="1" ht="36.75" customHeight="1" x14ac:dyDescent="0.15">
      <c r="B8" s="5"/>
      <c r="C8" s="136" t="s">
        <v>32</v>
      </c>
      <c r="D8" s="137"/>
      <c r="E8" s="137"/>
      <c r="F8" s="137"/>
      <c r="G8" s="137"/>
      <c r="H8" s="137"/>
      <c r="I8" s="137"/>
      <c r="J8" s="137"/>
      <c r="K8" s="137"/>
      <c r="L8" s="137"/>
      <c r="M8" s="5"/>
      <c r="N8" s="5"/>
    </row>
    <row r="9" spans="1:15" s="3" customFormat="1" ht="45" customHeight="1" x14ac:dyDescent="0.2">
      <c r="B9" s="5"/>
      <c r="C9" s="31" t="s">
        <v>14</v>
      </c>
      <c r="D9" s="14"/>
      <c r="E9" s="14"/>
      <c r="F9" s="14"/>
      <c r="G9" s="14"/>
      <c r="H9" s="14"/>
      <c r="I9" s="14"/>
      <c r="J9" s="14"/>
      <c r="K9" s="14"/>
      <c r="L9" s="5"/>
      <c r="M9" s="5"/>
      <c r="N9" s="5"/>
    </row>
    <row r="10" spans="1:15" s="3" customFormat="1" ht="18" customHeight="1" x14ac:dyDescent="0.2">
      <c r="B10" s="5"/>
      <c r="C10" s="28" t="s">
        <v>15</v>
      </c>
      <c r="D10" s="14"/>
      <c r="E10" s="14"/>
      <c r="F10" s="14"/>
      <c r="G10" s="14"/>
      <c r="H10" s="14"/>
      <c r="I10" s="14"/>
      <c r="J10" s="14"/>
      <c r="K10" s="14"/>
      <c r="L10" s="5"/>
      <c r="M10" s="5"/>
      <c r="N10" s="5"/>
    </row>
    <row r="11" spans="1:15" s="3" customFormat="1" ht="18" customHeight="1" x14ac:dyDescent="0.2">
      <c r="B11" s="5"/>
      <c r="C11" s="28" t="s">
        <v>16</v>
      </c>
      <c r="D11" s="14"/>
      <c r="E11" s="14"/>
      <c r="F11" s="14"/>
      <c r="G11" s="14"/>
      <c r="H11" s="14"/>
      <c r="I11" s="14"/>
      <c r="J11" s="14"/>
      <c r="K11" s="14"/>
      <c r="L11" s="5"/>
      <c r="M11" s="5"/>
      <c r="N11" s="5"/>
    </row>
    <row r="12" spans="1:15" s="3" customFormat="1" ht="9" customHeight="1" x14ac:dyDescent="0.2">
      <c r="B12" s="5"/>
      <c r="C12" s="28"/>
      <c r="D12" s="14"/>
      <c r="E12" s="14"/>
      <c r="F12" s="14"/>
      <c r="G12" s="14"/>
      <c r="H12" s="14"/>
      <c r="I12" s="14"/>
      <c r="J12" s="14"/>
      <c r="K12" s="14"/>
      <c r="L12" s="5"/>
      <c r="M12" s="5"/>
      <c r="N12" s="5"/>
    </row>
    <row r="13" spans="1:15" s="3" customFormat="1" x14ac:dyDescent="0.15">
      <c r="B13" s="5"/>
      <c r="C13" s="11"/>
      <c r="D13" s="14"/>
      <c r="E13" s="14"/>
      <c r="F13" s="14"/>
      <c r="G13" s="14"/>
      <c r="H13" s="14"/>
      <c r="I13" s="14"/>
      <c r="J13" s="14"/>
      <c r="K13" s="14"/>
      <c r="L13" s="5"/>
      <c r="M13" s="5"/>
      <c r="N13" s="5"/>
    </row>
    <row r="14" spans="1:15" s="3" customFormat="1" ht="46" customHeight="1" x14ac:dyDescent="0.15">
      <c r="B14" s="5"/>
      <c r="C14" s="11"/>
      <c r="D14" s="14"/>
      <c r="E14" s="14"/>
      <c r="F14" s="14"/>
      <c r="G14" s="14"/>
      <c r="H14" s="14"/>
      <c r="I14" s="14"/>
      <c r="J14" s="14"/>
      <c r="K14" s="14"/>
      <c r="L14" s="5"/>
      <c r="M14" s="5"/>
      <c r="N14" s="5"/>
    </row>
    <row r="15" spans="1:15" s="3" customFormat="1" x14ac:dyDescent="0.15">
      <c r="B15" s="5"/>
      <c r="C15" s="11"/>
      <c r="D15" s="32" t="s">
        <v>11</v>
      </c>
      <c r="E15" s="141"/>
      <c r="F15" s="142"/>
      <c r="G15" s="143"/>
      <c r="H15" s="47"/>
      <c r="I15" s="47"/>
      <c r="J15" s="14"/>
      <c r="K15" s="14"/>
      <c r="L15" s="5"/>
      <c r="M15" s="5"/>
      <c r="N15" s="5"/>
    </row>
    <row r="16" spans="1:15" s="3" customFormat="1" x14ac:dyDescent="0.15">
      <c r="B16" s="5"/>
      <c r="C16" s="11"/>
      <c r="D16" s="32"/>
      <c r="E16" s="14"/>
      <c r="F16" s="14"/>
      <c r="G16" s="46"/>
      <c r="H16" s="47"/>
      <c r="I16" s="47"/>
      <c r="J16" s="14"/>
      <c r="K16" s="14"/>
      <c r="L16" s="5"/>
      <c r="M16" s="5"/>
      <c r="N16" s="5"/>
    </row>
    <row r="17" spans="2:14" s="3" customFormat="1" x14ac:dyDescent="0.15">
      <c r="B17" s="5"/>
      <c r="C17" s="11"/>
      <c r="D17" s="62" t="s">
        <v>46</v>
      </c>
      <c r="E17" s="62"/>
      <c r="F17" s="61"/>
      <c r="G17" s="60"/>
      <c r="H17" s="47"/>
      <c r="I17" s="47"/>
      <c r="J17" s="14"/>
      <c r="K17" s="14"/>
      <c r="L17" s="5"/>
      <c r="M17" s="5"/>
      <c r="N17" s="5"/>
    </row>
    <row r="18" spans="2:14" s="3" customFormat="1" ht="26" x14ac:dyDescent="0.15">
      <c r="B18" s="5"/>
      <c r="C18" s="11"/>
      <c r="D18" s="70" t="s">
        <v>47</v>
      </c>
      <c r="E18" s="72" t="s">
        <v>24</v>
      </c>
      <c r="F18" s="72" t="s">
        <v>25</v>
      </c>
      <c r="G18" s="73" t="s">
        <v>44</v>
      </c>
      <c r="H18" s="47"/>
      <c r="I18" s="47"/>
      <c r="J18" s="14"/>
      <c r="K18" s="14"/>
      <c r="L18" s="5"/>
      <c r="M18" s="5"/>
      <c r="N18" s="5"/>
    </row>
    <row r="19" spans="2:14" s="3" customFormat="1" x14ac:dyDescent="0.15">
      <c r="B19" s="5"/>
      <c r="C19" s="11"/>
      <c r="D19" s="71" t="s">
        <v>34</v>
      </c>
      <c r="E19" s="64"/>
      <c r="F19" s="64"/>
      <c r="G19" s="74"/>
      <c r="H19" s="47"/>
      <c r="I19" s="47"/>
      <c r="J19" s="14"/>
      <c r="K19" s="14"/>
      <c r="L19" s="5"/>
      <c r="M19" s="5"/>
      <c r="N19" s="5"/>
    </row>
    <row r="20" spans="2:14" s="3" customFormat="1" x14ac:dyDescent="0.15">
      <c r="B20" s="5"/>
      <c r="C20" s="11"/>
      <c r="D20" s="71" t="s">
        <v>35</v>
      </c>
      <c r="E20" s="64"/>
      <c r="F20" s="64"/>
      <c r="G20" s="66"/>
      <c r="H20" s="47"/>
      <c r="I20" s="47"/>
      <c r="J20" s="14"/>
      <c r="K20" s="14"/>
      <c r="L20" s="5"/>
      <c r="M20" s="5"/>
      <c r="N20" s="5"/>
    </row>
    <row r="21" spans="2:14" s="3" customFormat="1" x14ac:dyDescent="0.15">
      <c r="B21" s="5"/>
      <c r="C21" s="11"/>
      <c r="D21" s="32"/>
      <c r="E21" s="14"/>
      <c r="F21" s="14"/>
      <c r="G21" s="75"/>
      <c r="H21" s="47"/>
      <c r="I21" s="47"/>
      <c r="J21" s="14"/>
      <c r="K21" s="14"/>
      <c r="L21" s="5"/>
      <c r="M21" s="5"/>
      <c r="N21" s="5"/>
    </row>
    <row r="22" spans="2:14" s="3" customFormat="1" x14ac:dyDescent="0.15">
      <c r="B22" s="5"/>
      <c r="C22" s="11"/>
      <c r="D22" s="62" t="s">
        <v>38</v>
      </c>
      <c r="E22" s="62"/>
      <c r="F22" s="61"/>
      <c r="G22" s="60"/>
      <c r="H22" s="47"/>
      <c r="I22" s="47"/>
      <c r="J22" s="14"/>
      <c r="K22" s="14"/>
      <c r="L22" s="5"/>
      <c r="M22" s="5"/>
      <c r="N22" s="5"/>
    </row>
    <row r="23" spans="2:14" s="3" customFormat="1" ht="26" x14ac:dyDescent="0.15">
      <c r="B23" s="5"/>
      <c r="C23" s="11"/>
      <c r="D23" s="70" t="s">
        <v>40</v>
      </c>
      <c r="E23" s="72" t="s">
        <v>24</v>
      </c>
      <c r="F23" s="72" t="s">
        <v>25</v>
      </c>
      <c r="G23" s="73" t="s">
        <v>17</v>
      </c>
      <c r="H23" s="47"/>
      <c r="I23" s="47"/>
      <c r="J23" s="14"/>
      <c r="K23" s="14"/>
      <c r="L23" s="5"/>
      <c r="M23" s="5"/>
      <c r="N23" s="5"/>
    </row>
    <row r="24" spans="2:14" s="3" customFormat="1" x14ac:dyDescent="0.15">
      <c r="B24" s="5"/>
      <c r="C24" s="11"/>
      <c r="D24" s="71" t="s">
        <v>34</v>
      </c>
      <c r="E24" s="64"/>
      <c r="F24" s="64"/>
      <c r="G24" s="63"/>
      <c r="H24" s="47"/>
      <c r="I24" s="47"/>
      <c r="J24" s="14"/>
      <c r="K24" s="14"/>
      <c r="L24" s="5"/>
      <c r="M24" s="5"/>
      <c r="N24" s="5"/>
    </row>
    <row r="25" spans="2:14" s="3" customFormat="1" x14ac:dyDescent="0.15">
      <c r="B25" s="5"/>
      <c r="C25" s="11"/>
      <c r="D25" s="71" t="s">
        <v>35</v>
      </c>
      <c r="E25" s="64"/>
      <c r="F25" s="64"/>
      <c r="G25" s="66"/>
      <c r="H25" s="47"/>
      <c r="I25" s="47"/>
      <c r="J25" s="14"/>
      <c r="K25" s="14"/>
      <c r="L25" s="5"/>
      <c r="M25" s="5"/>
      <c r="N25" s="5"/>
    </row>
    <row r="26" spans="2:14" s="3" customFormat="1" x14ac:dyDescent="0.15">
      <c r="B26" s="5"/>
      <c r="C26" s="11"/>
      <c r="D26" s="7"/>
      <c r="E26" s="65"/>
      <c r="F26" s="65"/>
      <c r="G26" s="65"/>
      <c r="H26" s="47"/>
      <c r="I26" s="47"/>
      <c r="J26" s="14"/>
      <c r="K26" s="14"/>
      <c r="L26" s="5"/>
      <c r="M26" s="5"/>
      <c r="N26" s="5"/>
    </row>
    <row r="27" spans="2:14" s="3" customFormat="1" ht="17" x14ac:dyDescent="0.25">
      <c r="B27" s="5"/>
      <c r="C27" s="11"/>
      <c r="D27" s="7"/>
      <c r="E27" s="68" t="str">
        <f>IF(AND(ISNUMBER(I26),I26&gt;0),I26/300,"")</f>
        <v/>
      </c>
      <c r="F27" s="67" t="s">
        <v>43</v>
      </c>
      <c r="G27" s="60"/>
      <c r="H27" s="47"/>
      <c r="I27" s="47"/>
      <c r="J27" s="14"/>
      <c r="K27" s="14"/>
      <c r="L27" s="5"/>
      <c r="M27" s="5"/>
      <c r="N27" s="5"/>
    </row>
    <row r="28" spans="2:14" s="3" customFormat="1" x14ac:dyDescent="0.15">
      <c r="B28" s="5"/>
      <c r="C28" s="1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2:14" s="3" customFormat="1" x14ac:dyDescent="0.15">
      <c r="B29" s="5"/>
      <c r="C29" s="11"/>
      <c r="D29" s="32" t="s">
        <v>39</v>
      </c>
      <c r="E29" s="32"/>
      <c r="F29" s="4"/>
      <c r="G29" s="5"/>
      <c r="H29" s="5"/>
      <c r="I29" s="32" t="s">
        <v>1</v>
      </c>
      <c r="J29" s="42"/>
      <c r="K29" s="5"/>
      <c r="L29" s="5"/>
      <c r="M29" s="5"/>
      <c r="N29" s="5"/>
    </row>
    <row r="30" spans="2:14" s="3" customFormat="1" ht="39" x14ac:dyDescent="0.15">
      <c r="B30" s="5"/>
      <c r="C30" s="11"/>
      <c r="D30" s="9" t="s">
        <v>37</v>
      </c>
      <c r="E30" s="9" t="s">
        <v>67</v>
      </c>
      <c r="F30" s="69" t="s">
        <v>68</v>
      </c>
      <c r="G30" s="69" t="s">
        <v>69</v>
      </c>
      <c r="H30" s="5"/>
      <c r="I30" s="9" t="s">
        <v>17</v>
      </c>
      <c r="J30" s="9" t="s">
        <v>20</v>
      </c>
      <c r="K30" s="7"/>
      <c r="L30" s="7"/>
      <c r="M30" s="5"/>
      <c r="N30" s="5"/>
    </row>
    <row r="31" spans="2:14" s="3" customFormat="1" x14ac:dyDescent="0.15">
      <c r="B31" s="5"/>
      <c r="C31" s="11"/>
      <c r="D31" s="54" t="s">
        <v>54</v>
      </c>
      <c r="E31" s="22">
        <v>0</v>
      </c>
      <c r="F31" s="2"/>
      <c r="G31" s="2"/>
      <c r="H31" s="5"/>
      <c r="I31" s="20"/>
      <c r="J31" s="48"/>
      <c r="K31" s="7"/>
      <c r="L31" s="7"/>
      <c r="M31" s="5"/>
      <c r="N31" s="5"/>
    </row>
    <row r="32" spans="2:14" s="3" customFormat="1" x14ac:dyDescent="0.15">
      <c r="B32" s="5"/>
      <c r="C32" s="11"/>
      <c r="D32" s="54" t="s">
        <v>55</v>
      </c>
      <c r="E32" s="22"/>
      <c r="F32" s="2"/>
      <c r="G32" s="2"/>
      <c r="H32" s="5"/>
      <c r="I32" s="20"/>
      <c r="J32" s="48"/>
      <c r="K32" s="7"/>
      <c r="L32" s="7"/>
      <c r="M32" s="5"/>
      <c r="N32" s="5"/>
    </row>
    <row r="33" spans="2:14" s="3" customFormat="1" x14ac:dyDescent="0.15">
      <c r="B33" s="5"/>
      <c r="C33" s="11"/>
      <c r="D33" s="54" t="s">
        <v>56</v>
      </c>
      <c r="E33" s="22">
        <v>40</v>
      </c>
      <c r="F33" s="2"/>
      <c r="G33" s="2"/>
      <c r="H33" s="5"/>
      <c r="I33" s="20"/>
      <c r="J33" s="48"/>
      <c r="K33" s="7"/>
      <c r="L33" s="7"/>
      <c r="M33" s="5"/>
      <c r="N33" s="5"/>
    </row>
    <row r="34" spans="2:14" s="3" customFormat="1" x14ac:dyDescent="0.15">
      <c r="B34" s="5"/>
      <c r="C34" s="11"/>
      <c r="D34" s="54" t="s">
        <v>57</v>
      </c>
      <c r="E34" s="22"/>
      <c r="F34" s="2"/>
      <c r="G34" s="2"/>
      <c r="H34" s="5"/>
      <c r="I34" s="20"/>
      <c r="J34" s="48"/>
      <c r="K34" s="7"/>
      <c r="L34" s="7"/>
      <c r="M34" s="5"/>
      <c r="N34" s="5"/>
    </row>
    <row r="35" spans="2:14" s="3" customFormat="1" x14ac:dyDescent="0.15">
      <c r="B35" s="5"/>
      <c r="C35" s="11"/>
      <c r="D35" s="54" t="s">
        <v>58</v>
      </c>
      <c r="E35" s="22">
        <v>80</v>
      </c>
      <c r="F35" s="2"/>
      <c r="G35" s="2"/>
      <c r="H35" s="5"/>
      <c r="I35" s="20"/>
      <c r="J35" s="48"/>
      <c r="K35" s="7"/>
      <c r="L35" s="7"/>
      <c r="M35" s="5"/>
      <c r="N35" s="5"/>
    </row>
    <row r="36" spans="2:14" s="3" customFormat="1" x14ac:dyDescent="0.15">
      <c r="B36" s="5"/>
      <c r="C36" s="11"/>
      <c r="D36" s="54" t="s">
        <v>59</v>
      </c>
      <c r="E36" s="22"/>
      <c r="F36" s="2"/>
      <c r="G36" s="2"/>
      <c r="H36" s="5"/>
      <c r="I36" s="20"/>
      <c r="J36" s="48"/>
      <c r="K36" s="7"/>
      <c r="L36" s="7"/>
      <c r="M36" s="5"/>
      <c r="N36" s="5"/>
    </row>
    <row r="37" spans="2:14" s="3" customFormat="1" x14ac:dyDescent="0.15">
      <c r="B37" s="5"/>
      <c r="C37" s="11"/>
      <c r="D37" s="54" t="s">
        <v>60</v>
      </c>
      <c r="E37" s="22">
        <v>160</v>
      </c>
      <c r="F37" s="2"/>
      <c r="G37" s="2"/>
      <c r="H37" s="5"/>
      <c r="I37" s="20"/>
      <c r="J37" s="48"/>
      <c r="K37" s="7"/>
      <c r="L37" s="7"/>
      <c r="M37" s="5"/>
      <c r="N37" s="5"/>
    </row>
    <row r="38" spans="2:14" s="3" customFormat="1" x14ac:dyDescent="0.15">
      <c r="B38" s="5"/>
      <c r="C38" s="11"/>
      <c r="D38" s="54" t="s">
        <v>61</v>
      </c>
      <c r="E38" s="22"/>
      <c r="F38" s="2"/>
      <c r="G38" s="2"/>
      <c r="H38" s="5"/>
      <c r="I38" s="20"/>
      <c r="J38" s="48"/>
      <c r="K38" s="7"/>
      <c r="L38" s="7"/>
      <c r="M38" s="5"/>
      <c r="N38" s="5"/>
    </row>
    <row r="39" spans="2:14" s="3" customFormat="1" x14ac:dyDescent="0.15">
      <c r="B39" s="5"/>
      <c r="C39" s="11"/>
      <c r="D39" s="54" t="s">
        <v>62</v>
      </c>
      <c r="E39" s="22">
        <v>320</v>
      </c>
      <c r="F39" s="2"/>
      <c r="G39" s="2"/>
      <c r="H39" s="5"/>
      <c r="I39" s="20"/>
      <c r="J39" s="33"/>
      <c r="K39" s="7"/>
      <c r="L39" s="7"/>
      <c r="M39" s="5"/>
      <c r="N39" s="5"/>
    </row>
    <row r="40" spans="2:14" s="3" customFormat="1" x14ac:dyDescent="0.15">
      <c r="B40" s="5"/>
      <c r="C40" s="11"/>
      <c r="D40" s="54" t="s">
        <v>63</v>
      </c>
      <c r="E40" s="22"/>
      <c r="F40" s="2"/>
      <c r="G40" s="2"/>
      <c r="H40" s="5"/>
      <c r="I40" s="20"/>
      <c r="J40" s="33"/>
      <c r="K40" s="7"/>
      <c r="L40" s="7"/>
      <c r="M40" s="5"/>
      <c r="N40" s="5"/>
    </row>
    <row r="41" spans="2:14" s="3" customFormat="1" x14ac:dyDescent="0.15">
      <c r="B41" s="5"/>
      <c r="C41" s="11"/>
      <c r="D41" s="54" t="s">
        <v>64</v>
      </c>
      <c r="E41" s="22">
        <v>400</v>
      </c>
      <c r="F41" s="2"/>
      <c r="G41" s="2"/>
      <c r="H41" s="5"/>
      <c r="I41" s="20"/>
      <c r="J41" s="33"/>
      <c r="K41" s="7"/>
      <c r="L41" s="9" t="s">
        <v>18</v>
      </c>
      <c r="M41" s="5"/>
      <c r="N41" s="5"/>
    </row>
    <row r="42" spans="2:14" s="3" customFormat="1" x14ac:dyDescent="0.15">
      <c r="B42" s="5"/>
      <c r="C42" s="11"/>
      <c r="D42" s="54" t="s">
        <v>65</v>
      </c>
      <c r="E42" s="22"/>
      <c r="F42" s="2"/>
      <c r="G42" s="2"/>
      <c r="H42" s="5"/>
      <c r="I42" s="20"/>
      <c r="J42" s="33"/>
      <c r="K42" s="7"/>
      <c r="L42" s="51"/>
      <c r="M42" s="5"/>
      <c r="N42" s="5"/>
    </row>
    <row r="43" spans="2:14" s="3" customFormat="1" x14ac:dyDescent="0.15">
      <c r="B43" s="5"/>
      <c r="C43" s="11"/>
      <c r="D43" s="15"/>
      <c r="E43" s="15"/>
      <c r="F43" s="15"/>
      <c r="G43" s="15"/>
      <c r="H43" s="15"/>
      <c r="I43" s="15"/>
      <c r="J43" s="15"/>
      <c r="K43" s="15"/>
      <c r="L43" s="5"/>
      <c r="M43" s="5"/>
      <c r="N43" s="5"/>
    </row>
    <row r="44" spans="2:14" s="3" customFormat="1" x14ac:dyDescent="0.15">
      <c r="B44" s="5"/>
      <c r="C44" s="11"/>
      <c r="D44" s="32" t="s">
        <v>12</v>
      </c>
      <c r="E44" s="15"/>
      <c r="F44" s="15"/>
      <c r="G44" s="15"/>
      <c r="H44" s="7"/>
      <c r="I44" s="32" t="s">
        <v>1</v>
      </c>
      <c r="J44" s="5"/>
      <c r="K44" s="7"/>
      <c r="L44" s="7"/>
      <c r="M44" s="7"/>
      <c r="N44" s="5"/>
    </row>
    <row r="45" spans="2:14" s="3" customFormat="1" ht="30" x14ac:dyDescent="0.15">
      <c r="B45" s="5"/>
      <c r="C45" s="49"/>
      <c r="D45" s="8" t="s">
        <v>0</v>
      </c>
      <c r="E45" s="56" t="s">
        <v>24</v>
      </c>
      <c r="F45" s="56" t="s">
        <v>25</v>
      </c>
      <c r="G45" s="9" t="s">
        <v>22</v>
      </c>
      <c r="H45" s="50"/>
      <c r="I45" s="44" t="s">
        <v>23</v>
      </c>
      <c r="J45" s="9" t="s">
        <v>28</v>
      </c>
      <c r="K45" s="50"/>
      <c r="L45" s="57" t="s">
        <v>29</v>
      </c>
      <c r="M45" s="9" t="s">
        <v>31</v>
      </c>
      <c r="N45" s="5"/>
    </row>
    <row r="46" spans="2:14" s="3" customFormat="1" x14ac:dyDescent="0.15">
      <c r="B46" s="5"/>
      <c r="C46" s="48">
        <v>1</v>
      </c>
      <c r="D46" s="1"/>
      <c r="E46" s="2"/>
      <c r="F46" s="2"/>
      <c r="G46" s="55">
        <v>1</v>
      </c>
      <c r="H46" s="7"/>
      <c r="I46" s="20"/>
      <c r="J46" s="20"/>
      <c r="K46" s="7"/>
      <c r="L46" s="21"/>
      <c r="M46" s="20"/>
      <c r="N46" s="5"/>
    </row>
    <row r="47" spans="2:14" s="3" customFormat="1" x14ac:dyDescent="0.15">
      <c r="B47" s="5"/>
      <c r="C47" s="48">
        <v>2</v>
      </c>
      <c r="D47" s="1"/>
      <c r="E47" s="2"/>
      <c r="F47" s="2"/>
      <c r="G47" s="55">
        <v>1</v>
      </c>
      <c r="H47" s="7"/>
      <c r="I47" s="20"/>
      <c r="J47" s="20"/>
      <c r="K47" s="7"/>
      <c r="L47" s="21"/>
      <c r="M47" s="20"/>
      <c r="N47" s="5"/>
    </row>
    <row r="48" spans="2:14" s="3" customFormat="1" x14ac:dyDescent="0.15">
      <c r="B48" s="5"/>
      <c r="C48" s="48">
        <v>3</v>
      </c>
      <c r="D48" s="1"/>
      <c r="E48" s="2"/>
      <c r="F48" s="2"/>
      <c r="G48" s="55">
        <v>1</v>
      </c>
      <c r="H48" s="7"/>
      <c r="I48" s="20"/>
      <c r="J48" s="20"/>
      <c r="K48" s="7"/>
      <c r="L48" s="21"/>
      <c r="M48" s="20"/>
      <c r="N48" s="5"/>
    </row>
    <row r="49" spans="1:15" s="3" customFormat="1" x14ac:dyDescent="0.15">
      <c r="B49" s="5"/>
      <c r="C49" s="11"/>
      <c r="D49" s="15"/>
      <c r="E49" s="15"/>
      <c r="F49" s="15"/>
      <c r="G49" s="15"/>
      <c r="H49" s="15"/>
      <c r="I49" s="15"/>
      <c r="J49" s="15"/>
      <c r="K49" s="15"/>
      <c r="L49" s="5"/>
      <c r="M49" s="5"/>
      <c r="N49" s="5"/>
    </row>
    <row r="50" spans="1:15" s="3" customFormat="1" x14ac:dyDescent="0.15">
      <c r="B50" s="5"/>
      <c r="C50" s="11"/>
      <c r="D50" s="15"/>
      <c r="E50" s="15"/>
      <c r="F50" s="15"/>
      <c r="G50" s="15"/>
      <c r="H50" s="15"/>
      <c r="I50" s="15"/>
      <c r="J50" s="15"/>
      <c r="K50" s="15"/>
      <c r="L50" s="5"/>
      <c r="M50" s="5"/>
      <c r="N50" s="5"/>
    </row>
    <row r="51" spans="1:15" s="3" customFormat="1" x14ac:dyDescent="0.15">
      <c r="B51" s="5"/>
      <c r="C51" s="11"/>
      <c r="D51" s="15"/>
      <c r="E51" s="15"/>
      <c r="F51" s="15"/>
      <c r="G51" s="15"/>
      <c r="H51" s="15"/>
      <c r="I51" s="15"/>
      <c r="J51" s="15"/>
      <c r="K51" s="15"/>
      <c r="L51" s="5"/>
      <c r="M51" s="5"/>
      <c r="N51" s="5"/>
    </row>
    <row r="52" spans="1:15" s="3" customFormat="1" x14ac:dyDescent="0.15">
      <c r="B52" s="5"/>
      <c r="C52" s="11"/>
      <c r="D52" s="15"/>
      <c r="E52" s="15"/>
      <c r="F52" s="15"/>
      <c r="G52" s="15"/>
      <c r="H52" s="15"/>
      <c r="I52" s="15"/>
      <c r="J52" s="15"/>
      <c r="K52" s="15"/>
      <c r="L52" s="5"/>
      <c r="M52" s="5"/>
      <c r="N52" s="5"/>
    </row>
    <row r="53" spans="1:15" s="3" customFormat="1" x14ac:dyDescent="0.15">
      <c r="B53" s="5"/>
      <c r="C53" s="11"/>
      <c r="D53" s="15"/>
      <c r="E53" s="15"/>
      <c r="F53" s="15"/>
      <c r="G53" s="15"/>
      <c r="H53" s="15"/>
      <c r="I53" s="15"/>
      <c r="J53" s="15"/>
      <c r="K53" s="15"/>
      <c r="L53" s="5"/>
      <c r="M53" s="5"/>
      <c r="N53" s="5"/>
    </row>
    <row r="54" spans="1:15" s="3" customFormat="1" x14ac:dyDescent="0.15">
      <c r="B54" s="5"/>
      <c r="C54" s="11"/>
      <c r="D54" s="15"/>
      <c r="E54" s="15"/>
      <c r="F54" s="15"/>
      <c r="G54" s="15"/>
      <c r="H54" s="15"/>
      <c r="I54" s="15"/>
      <c r="J54" s="15"/>
      <c r="K54" s="15"/>
      <c r="L54" s="5"/>
      <c r="M54" s="5"/>
      <c r="N54" s="5"/>
    </row>
    <row r="55" spans="1:15" s="3" customFormat="1" x14ac:dyDescent="0.15">
      <c r="B55" s="5"/>
      <c r="C55" s="11"/>
      <c r="D55" s="15"/>
      <c r="E55" s="15"/>
      <c r="F55" s="15"/>
      <c r="G55" s="15"/>
      <c r="H55" s="15"/>
      <c r="I55" s="15"/>
      <c r="J55" s="15"/>
      <c r="K55" s="15"/>
      <c r="L55" s="5"/>
      <c r="M55" s="5"/>
      <c r="N55" s="5"/>
    </row>
    <row r="56" spans="1:15" s="16" customFormat="1" ht="25" customHeight="1" x14ac:dyDescent="0.2">
      <c r="B56" s="17"/>
      <c r="C56" s="34" t="s">
        <v>5</v>
      </c>
      <c r="D56" s="23"/>
      <c r="E56" s="23"/>
      <c r="F56" s="23"/>
      <c r="G56" s="23"/>
      <c r="H56" s="25"/>
      <c r="I56" s="25"/>
      <c r="J56" s="25"/>
      <c r="K56" s="25"/>
      <c r="L56" s="24"/>
      <c r="M56" s="17"/>
      <c r="N56" s="17"/>
    </row>
    <row r="57" spans="1:15" s="52" customFormat="1" ht="24.25" customHeight="1" x14ac:dyDescent="0.2">
      <c r="A57" s="16"/>
      <c r="B57" s="17"/>
      <c r="C57" s="35" t="s">
        <v>6</v>
      </c>
      <c r="D57" s="25"/>
      <c r="E57" s="25"/>
      <c r="F57" s="25"/>
      <c r="G57" s="25"/>
      <c r="H57" s="37"/>
      <c r="I57" s="25"/>
      <c r="J57" s="37"/>
      <c r="K57" s="37"/>
      <c r="L57" s="25"/>
      <c r="M57" s="18"/>
      <c r="N57" s="18"/>
      <c r="O57" s="16"/>
    </row>
    <row r="58" spans="1:15" s="52" customFormat="1" ht="36" customHeight="1" x14ac:dyDescent="0.15">
      <c r="A58" s="16"/>
      <c r="B58" s="17"/>
      <c r="C58" s="138" t="s">
        <v>7</v>
      </c>
      <c r="D58" s="139"/>
      <c r="E58" s="140"/>
      <c r="F58" s="140"/>
      <c r="G58" s="37"/>
      <c r="H58" s="37"/>
      <c r="I58" s="58" t="s">
        <v>8</v>
      </c>
      <c r="J58" s="37"/>
      <c r="K58" s="38"/>
      <c r="L58" s="18"/>
      <c r="M58" s="18"/>
      <c r="N58" s="53"/>
    </row>
    <row r="59" spans="1:15" s="52" customFormat="1" ht="31" customHeight="1" x14ac:dyDescent="0.2">
      <c r="A59" s="16"/>
      <c r="B59" s="17"/>
      <c r="C59" s="139"/>
      <c r="D59" s="139"/>
      <c r="E59" s="140"/>
      <c r="F59" s="140"/>
      <c r="G59" s="43"/>
      <c r="H59" s="26"/>
      <c r="I59" s="39"/>
      <c r="J59" s="26"/>
      <c r="K59" s="39"/>
      <c r="L59" s="18"/>
      <c r="M59" s="18"/>
      <c r="N59" s="53"/>
    </row>
    <row r="60" spans="1:15" s="52" customFormat="1" ht="31" customHeight="1" x14ac:dyDescent="0.2">
      <c r="A60" s="16"/>
      <c r="B60" s="17"/>
      <c r="C60" s="26" t="s">
        <v>2</v>
      </c>
      <c r="D60" s="26"/>
      <c r="E60" s="26"/>
      <c r="F60" s="26"/>
      <c r="G60" s="43"/>
      <c r="H60" s="26"/>
      <c r="I60" s="39"/>
      <c r="J60" s="26"/>
      <c r="K60" s="39"/>
      <c r="L60" s="18"/>
      <c r="M60" s="18"/>
      <c r="N60" s="53"/>
    </row>
    <row r="61" spans="1:15" s="52" customFormat="1" ht="16.75" customHeight="1" x14ac:dyDescent="0.2">
      <c r="A61" s="16"/>
      <c r="B61" s="17"/>
      <c r="C61" s="27" t="s">
        <v>9</v>
      </c>
      <c r="D61" s="26"/>
      <c r="E61" s="26"/>
      <c r="F61" s="26"/>
      <c r="G61" s="43"/>
      <c r="H61" s="26"/>
      <c r="I61" s="38" t="s">
        <v>48</v>
      </c>
      <c r="J61" s="26"/>
      <c r="K61" s="38"/>
      <c r="L61" s="18"/>
      <c r="M61" s="18"/>
      <c r="N61" s="53"/>
    </row>
    <row r="62" spans="1:15" s="52" customFormat="1" ht="16.75" customHeight="1" x14ac:dyDescent="0.2">
      <c r="A62" s="16"/>
      <c r="B62" s="17"/>
      <c r="C62" s="40" t="s">
        <v>10</v>
      </c>
      <c r="D62" s="26"/>
      <c r="E62" s="26"/>
      <c r="F62" s="26"/>
      <c r="G62" s="43"/>
      <c r="H62" s="26"/>
      <c r="I62" s="38" t="s">
        <v>49</v>
      </c>
      <c r="J62" s="26"/>
      <c r="K62" s="38"/>
      <c r="L62" s="18"/>
      <c r="M62" s="18"/>
      <c r="N62" s="53"/>
    </row>
    <row r="63" spans="1:15" ht="16.75" customHeight="1" x14ac:dyDescent="0.2">
      <c r="A63" s="16"/>
      <c r="B63" s="17"/>
      <c r="C63" s="40" t="s">
        <v>3</v>
      </c>
      <c r="D63" s="28"/>
      <c r="E63" s="28"/>
      <c r="F63" s="28"/>
      <c r="G63" s="7"/>
      <c r="H63" s="28"/>
      <c r="I63" s="38" t="s">
        <v>4</v>
      </c>
      <c r="J63" s="28"/>
      <c r="K63" s="38"/>
      <c r="L63" s="18"/>
      <c r="M63" s="18"/>
      <c r="N63" s="53"/>
    </row>
    <row r="64" spans="1:15" ht="16.75" customHeight="1" x14ac:dyDescent="0.2">
      <c r="A64" s="16"/>
      <c r="B64" s="17"/>
      <c r="C64" s="40"/>
      <c r="D64" s="28"/>
      <c r="E64" s="28"/>
      <c r="F64" s="28"/>
      <c r="G64" s="7"/>
      <c r="H64" s="28"/>
      <c r="I64" s="28"/>
      <c r="J64" s="28"/>
      <c r="K64" s="7"/>
      <c r="L64" s="4"/>
      <c r="M64" s="18"/>
      <c r="N64" s="40" t="s">
        <v>70</v>
      </c>
    </row>
    <row r="65" spans="1:15" ht="16.75" customHeight="1" x14ac:dyDescent="0.2">
      <c r="A65" s="16"/>
      <c r="B65" s="17"/>
      <c r="C65" s="40"/>
      <c r="D65" s="28"/>
      <c r="E65" s="28"/>
      <c r="F65" s="28"/>
      <c r="G65" s="28"/>
      <c r="H65" s="28"/>
      <c r="I65" s="28"/>
      <c r="J65" s="28"/>
      <c r="K65" s="28"/>
      <c r="L65" s="41"/>
      <c r="M65" s="18"/>
      <c r="N65" s="18"/>
      <c r="O65" s="16"/>
    </row>
    <row r="66" spans="1:15" s="16" customFormat="1" ht="9.25" customHeight="1" x14ac:dyDescent="0.2">
      <c r="B66" s="17"/>
      <c r="C66" s="29"/>
      <c r="D66" s="29"/>
      <c r="E66" s="29"/>
      <c r="F66" s="29"/>
      <c r="G66" s="29"/>
      <c r="H66" s="29"/>
      <c r="I66" s="29"/>
      <c r="J66" s="29"/>
      <c r="K66" s="29"/>
      <c r="L66" s="36"/>
      <c r="M66" s="17"/>
      <c r="N66" s="17"/>
    </row>
    <row r="67" spans="1:15" s="16" customFormat="1" ht="400" customHeight="1" x14ac:dyDescent="0.15"/>
  </sheetData>
  <sheetProtection password="8E71" sheet="1" objects="1" scenarios="1"/>
  <mergeCells count="3">
    <mergeCell ref="C8:L8"/>
    <mergeCell ref="C58:F59"/>
    <mergeCell ref="E15:G15"/>
  </mergeCells>
  <phoneticPr fontId="0" type="noConversion"/>
  <dataValidations count="3">
    <dataValidation allowBlank="1" sqref="C60 C62:C65 D60:F65 D49:G57 C49:C56 M49:M65536 L9:L28 H49:L56 C67:K65536 G65:K65 I64 J59:J64 H59:H64 L66:L65536 K59:K60 L58:L63 I59:I60 D1:K7 D9:I14 L1:L2 L5:L7 J9:K27 E44:G44 M1:IV42 A1:B1048576 C1:C44 N43:IV65536 D43:M43"/>
    <dataValidation type="decimal" allowBlank="1" showErrorMessage="1" error="Enter numeric values only" sqref="L46:L48 E46:G48 E31:G42">
      <formula1>0</formula1>
      <formula2>10000</formula2>
    </dataValidation>
    <dataValidation allowBlank="1" showInputMessage="1" sqref="D22:G22 E24:G27 E19:G20 D17:G17 F30:G30"/>
  </dataValidations>
  <hyperlinks>
    <hyperlink ref="I63" r:id="rId1" display="mailto:info@megazyme.com"/>
    <hyperlink ref="I58" r:id="rId2"/>
    <hyperlink ref="I62" r:id="rId3"/>
    <hyperlink ref="I61" r:id="rId4"/>
  </hyperlinks>
  <pageMargins left="0.59055118110236227" right="0.59055118110236227" top="0.59055118110236227" bottom="0.98425196850393704" header="0.51181102362204722" footer="0.51181102362204722"/>
  <pageSetup paperSize="9" scale="70" orientation="portrait" horizontalDpi="360" verticalDpi="360" r:id="rId5"/>
  <headerFooter alignWithMargins="0">
    <oddFooter>&amp;LPrinted on &amp;D, Page &amp;P of &amp;N</oddFooter>
  </headerFooter>
  <rowBreaks count="1" manualBreakCount="1">
    <brk id="65" min="1" max="15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79"/>
  <sheetViews>
    <sheetView zoomScaleNormal="82" zoomScalePageLayoutView="82" workbookViewId="0">
      <selection activeCell="U8" sqref="U8"/>
    </sheetView>
  </sheetViews>
  <sheetFormatPr baseColWidth="10" defaultColWidth="12.33203125" defaultRowHeight="13" x14ac:dyDescent="0.15"/>
  <cols>
    <col min="1" max="1" width="1.6640625" style="77" customWidth="1"/>
    <col min="2" max="2" width="5.6640625" style="77" customWidth="1"/>
    <col min="3" max="3" width="4.6640625" style="77" customWidth="1"/>
    <col min="4" max="4" width="16.33203125" style="77" customWidth="1"/>
    <col min="5" max="7" width="11.5" style="77" customWidth="1"/>
    <col min="8" max="9" width="11.5" style="77" hidden="1" customWidth="1"/>
    <col min="10" max="10" width="6" style="77" customWidth="1"/>
    <col min="11" max="11" width="10.5" style="77" hidden="1" customWidth="1"/>
    <col min="12" max="12" width="11.5" style="77" customWidth="1"/>
    <col min="13" max="14" width="11.5" style="77" hidden="1" customWidth="1"/>
    <col min="15" max="15" width="11.5" style="77" customWidth="1"/>
    <col min="16" max="16" width="6" style="77" customWidth="1"/>
    <col min="17" max="17" width="11.5" style="77" customWidth="1"/>
    <col min="18" max="18" width="11.5" style="77" hidden="1" customWidth="1"/>
    <col min="19" max="19" width="11.5" style="77" customWidth="1"/>
    <col min="20" max="20" width="5.5" style="77" customWidth="1"/>
    <col min="21" max="21" width="78.1640625" style="77" customWidth="1"/>
    <col min="22" max="16384" width="12.33203125" style="77"/>
  </cols>
  <sheetData>
    <row r="1" spans="1:20" ht="7.75" customHeight="1" x14ac:dyDescent="0.15">
      <c r="A1" s="76"/>
      <c r="B1" s="76"/>
      <c r="C1" s="76"/>
      <c r="D1" s="76"/>
      <c r="E1" s="76"/>
      <c r="F1" s="76"/>
      <c r="G1" s="76"/>
      <c r="H1" s="76"/>
      <c r="I1" s="76"/>
    </row>
    <row r="2" spans="1:20" ht="117.75" customHeight="1" x14ac:dyDescent="0.15">
      <c r="A2" s="76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9"/>
      <c r="T2" s="79"/>
    </row>
    <row r="3" spans="1:20" ht="15" customHeight="1" x14ac:dyDescent="0.15">
      <c r="A3" s="76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9"/>
      <c r="N3" s="79"/>
      <c r="O3" s="79"/>
      <c r="P3" s="78"/>
      <c r="Q3" s="78"/>
      <c r="R3" s="78"/>
      <c r="S3" s="79"/>
      <c r="T3" s="79"/>
    </row>
    <row r="4" spans="1:20" x14ac:dyDescent="0.15">
      <c r="A4" s="76"/>
      <c r="B4" s="78"/>
      <c r="C4" s="80"/>
      <c r="D4" s="80" t="s">
        <v>11</v>
      </c>
      <c r="E4" s="146"/>
      <c r="F4" s="147"/>
      <c r="G4" s="148"/>
      <c r="H4" s="81"/>
      <c r="I4" s="81"/>
      <c r="J4" s="82"/>
      <c r="K4" s="82"/>
      <c r="L4" s="82"/>
      <c r="M4" s="79"/>
      <c r="N4" s="79"/>
      <c r="O4" s="79"/>
      <c r="P4" s="78"/>
      <c r="Q4" s="78"/>
      <c r="R4" s="78"/>
      <c r="S4" s="79"/>
      <c r="T4" s="79"/>
    </row>
    <row r="5" spans="1:20" ht="15.25" customHeight="1" x14ac:dyDescent="0.15">
      <c r="A5" s="76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9"/>
      <c r="N5" s="79"/>
      <c r="O5" s="79"/>
      <c r="P5" s="78"/>
      <c r="Q5" s="78"/>
      <c r="R5" s="78"/>
      <c r="S5" s="79"/>
      <c r="T5" s="79"/>
    </row>
    <row r="6" spans="1:20" ht="15.25" customHeight="1" x14ac:dyDescent="0.15">
      <c r="A6" s="76"/>
      <c r="B6" s="78"/>
      <c r="C6" s="78"/>
      <c r="D6" s="83" t="s">
        <v>46</v>
      </c>
      <c r="E6" s="83"/>
      <c r="F6" s="84"/>
      <c r="G6" s="85"/>
      <c r="H6" s="86"/>
      <c r="I6" s="78"/>
      <c r="J6" s="78"/>
      <c r="K6" s="78"/>
      <c r="L6" s="78"/>
      <c r="M6" s="79"/>
      <c r="N6" s="79"/>
      <c r="O6" s="79"/>
      <c r="P6" s="78"/>
      <c r="Q6" s="78"/>
      <c r="R6" s="78"/>
      <c r="S6" s="79"/>
      <c r="T6" s="79"/>
    </row>
    <row r="7" spans="1:20" ht="26" x14ac:dyDescent="0.15">
      <c r="A7" s="76"/>
      <c r="B7" s="78"/>
      <c r="C7" s="78"/>
      <c r="D7" s="87" t="s">
        <v>47</v>
      </c>
      <c r="E7" s="88" t="s">
        <v>24</v>
      </c>
      <c r="F7" s="88" t="s">
        <v>25</v>
      </c>
      <c r="G7" s="89" t="s">
        <v>50</v>
      </c>
      <c r="H7" s="86"/>
      <c r="I7" s="78"/>
      <c r="J7" s="78"/>
      <c r="K7" s="78"/>
      <c r="L7" s="149" t="s">
        <v>42</v>
      </c>
      <c r="M7" s="150"/>
      <c r="N7" s="150"/>
      <c r="O7" s="150"/>
      <c r="P7" s="150"/>
      <c r="Q7" s="151"/>
      <c r="R7" s="78"/>
      <c r="S7" s="79"/>
      <c r="T7" s="79"/>
    </row>
    <row r="8" spans="1:20" ht="15.25" customHeight="1" x14ac:dyDescent="0.15">
      <c r="A8" s="76"/>
      <c r="B8" s="78"/>
      <c r="C8" s="78"/>
      <c r="D8" s="90" t="s">
        <v>34</v>
      </c>
      <c r="E8" s="91"/>
      <c r="F8" s="91"/>
      <c r="G8" s="92" t="str">
        <f>H10</f>
        <v/>
      </c>
      <c r="H8" s="93" t="str">
        <f>IF(OR(ISBLANK(E8),ISBLANK(F8)),"",F8-E8)</f>
        <v/>
      </c>
      <c r="I8" s="78"/>
      <c r="J8" s="78"/>
      <c r="K8" s="78"/>
      <c r="L8" s="78"/>
      <c r="M8" s="79"/>
      <c r="N8" s="79"/>
      <c r="O8" s="79"/>
      <c r="P8" s="78"/>
      <c r="Q8" s="78"/>
      <c r="R8" s="78"/>
      <c r="S8" s="79"/>
      <c r="T8" s="79"/>
    </row>
    <row r="9" spans="1:20" ht="15.25" customHeight="1" x14ac:dyDescent="0.15">
      <c r="A9" s="76"/>
      <c r="B9" s="78"/>
      <c r="C9" s="78"/>
      <c r="D9" s="90" t="s">
        <v>35</v>
      </c>
      <c r="E9" s="91"/>
      <c r="F9" s="91"/>
      <c r="G9" s="94"/>
      <c r="H9" s="93" t="str">
        <f>IF(OR(ISBLANK(E9),ISBLANK(F9)),"",F9-E9)</f>
        <v/>
      </c>
      <c r="I9" s="78"/>
      <c r="J9" s="78"/>
      <c r="K9" s="78"/>
      <c r="L9" s="78"/>
      <c r="M9" s="79"/>
      <c r="N9" s="79"/>
      <c r="O9" s="79"/>
      <c r="P9" s="78"/>
      <c r="Q9" s="78"/>
      <c r="R9" s="78"/>
      <c r="S9" s="79"/>
      <c r="T9" s="79"/>
    </row>
    <row r="10" spans="1:20" ht="15.25" customHeight="1" x14ac:dyDescent="0.15">
      <c r="A10" s="76"/>
      <c r="B10" s="78"/>
      <c r="C10" s="78"/>
      <c r="D10" s="79"/>
      <c r="E10" s="95"/>
      <c r="F10" s="95"/>
      <c r="G10" s="79"/>
      <c r="H10" s="96" t="str">
        <f>IF(COUNT(H8,H9)=0,"",AVERAGE(H8,H9))</f>
        <v/>
      </c>
      <c r="I10" s="78"/>
      <c r="J10" s="78"/>
      <c r="K10" s="78"/>
      <c r="L10" s="78"/>
      <c r="M10" s="79"/>
      <c r="N10" s="79"/>
      <c r="O10" s="79"/>
      <c r="P10" s="78"/>
      <c r="Q10" s="78"/>
      <c r="R10" s="78"/>
      <c r="S10" s="79"/>
      <c r="T10" s="79"/>
    </row>
    <row r="11" spans="1:20" ht="15.25" customHeight="1" x14ac:dyDescent="0.15">
      <c r="A11" s="76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9"/>
      <c r="N11" s="79"/>
      <c r="O11" s="79"/>
      <c r="P11" s="78"/>
      <c r="Q11" s="78"/>
      <c r="R11" s="78"/>
      <c r="S11" s="79"/>
      <c r="T11" s="79"/>
    </row>
    <row r="12" spans="1:20" x14ac:dyDescent="0.15">
      <c r="A12" s="76"/>
      <c r="B12" s="78"/>
      <c r="C12" s="79"/>
      <c r="D12" s="83" t="s">
        <v>38</v>
      </c>
      <c r="E12" s="83"/>
      <c r="F12" s="84"/>
      <c r="G12" s="85"/>
      <c r="H12" s="86"/>
      <c r="I12" s="85"/>
      <c r="J12" s="85"/>
      <c r="K12" s="97"/>
      <c r="L12" s="97"/>
      <c r="M12" s="97"/>
      <c r="N12" s="98"/>
      <c r="O12" s="98"/>
      <c r="P12" s="79"/>
      <c r="Q12" s="99"/>
      <c r="R12" s="99"/>
      <c r="S12" s="79"/>
      <c r="T12" s="79"/>
    </row>
    <row r="13" spans="1:20" ht="26" x14ac:dyDescent="0.15">
      <c r="A13" s="76"/>
      <c r="B13" s="78"/>
      <c r="C13" s="79"/>
      <c r="D13" s="87" t="s">
        <v>40</v>
      </c>
      <c r="E13" s="88" t="s">
        <v>24</v>
      </c>
      <c r="F13" s="88" t="s">
        <v>25</v>
      </c>
      <c r="G13" s="89" t="s">
        <v>51</v>
      </c>
      <c r="H13" s="86"/>
      <c r="I13" s="79"/>
      <c r="J13" s="79"/>
      <c r="K13" s="97"/>
      <c r="L13" s="152"/>
      <c r="M13" s="152"/>
      <c r="N13" s="152"/>
      <c r="O13" s="152"/>
      <c r="P13" s="152"/>
      <c r="Q13" s="152"/>
      <c r="R13" s="99"/>
      <c r="S13" s="79"/>
      <c r="T13" s="79"/>
    </row>
    <row r="14" spans="1:20" x14ac:dyDescent="0.15">
      <c r="A14" s="76"/>
      <c r="B14" s="78"/>
      <c r="C14" s="79"/>
      <c r="D14" s="90" t="s">
        <v>34</v>
      </c>
      <c r="E14" s="91"/>
      <c r="F14" s="91"/>
      <c r="G14" s="100" t="str">
        <f>H16</f>
        <v/>
      </c>
      <c r="H14" s="93" t="str">
        <f>IF(OR(ISBLANK(E14),ISBLANK(F14)),"",F14-E14)</f>
        <v/>
      </c>
      <c r="I14" s="79"/>
      <c r="J14" s="79"/>
      <c r="K14" s="97"/>
      <c r="L14" s="101"/>
      <c r="M14" s="101"/>
      <c r="N14" s="101"/>
      <c r="O14" s="101"/>
      <c r="P14" s="101"/>
      <c r="Q14" s="101"/>
      <c r="R14" s="99"/>
      <c r="S14" s="79"/>
      <c r="T14" s="79"/>
    </row>
    <row r="15" spans="1:20" x14ac:dyDescent="0.15">
      <c r="A15" s="76"/>
      <c r="B15" s="78"/>
      <c r="C15" s="79"/>
      <c r="D15" s="90" t="s">
        <v>35</v>
      </c>
      <c r="E15" s="91"/>
      <c r="F15" s="91"/>
      <c r="G15" s="94"/>
      <c r="H15" s="93" t="str">
        <f>IF(OR(ISBLANK(E15),ISBLANK(F15)),"",F15-E15)</f>
        <v/>
      </c>
      <c r="I15" s="79"/>
      <c r="J15" s="79"/>
      <c r="K15" s="97"/>
      <c r="L15" s="101"/>
      <c r="M15" s="101"/>
      <c r="N15" s="101"/>
      <c r="O15" s="101"/>
      <c r="P15" s="101"/>
      <c r="Q15" s="101"/>
      <c r="R15" s="99"/>
      <c r="S15" s="79"/>
      <c r="T15" s="79"/>
    </row>
    <row r="16" spans="1:20" x14ac:dyDescent="0.15">
      <c r="A16" s="76"/>
      <c r="B16" s="78"/>
      <c r="C16" s="79"/>
      <c r="D16" s="79"/>
      <c r="E16" s="95"/>
      <c r="F16" s="95"/>
      <c r="G16" s="95"/>
      <c r="H16" s="96" t="str">
        <f>IF(COUNT(H14,H15)=0,"",AVERAGE(H14,H15))</f>
        <v/>
      </c>
      <c r="I16" s="96" t="str">
        <f>IF(OR(H10="",COUNT(H14,H15)=0),"",(AVERAGE(H14,H15)-H10)/300)</f>
        <v/>
      </c>
      <c r="J16" s="94"/>
      <c r="K16" s="78"/>
      <c r="L16" s="78"/>
      <c r="M16" s="78"/>
      <c r="N16" s="78"/>
      <c r="O16" s="78"/>
      <c r="P16" s="78"/>
      <c r="Q16" s="78"/>
      <c r="R16" s="78"/>
      <c r="S16" s="79"/>
      <c r="T16" s="79"/>
    </row>
    <row r="17" spans="1:20" ht="17" x14ac:dyDescent="0.25">
      <c r="A17" s="76"/>
      <c r="B17" s="78"/>
      <c r="C17" s="79"/>
      <c r="D17" s="79"/>
      <c r="E17" s="102" t="str">
        <f>I16</f>
        <v/>
      </c>
      <c r="F17" s="103" t="s">
        <v>43</v>
      </c>
      <c r="G17" s="85"/>
      <c r="H17" s="86"/>
      <c r="I17" s="85"/>
      <c r="J17" s="85"/>
      <c r="K17" s="78"/>
      <c r="L17" s="78"/>
      <c r="M17" s="78"/>
      <c r="N17" s="78"/>
      <c r="O17" s="78"/>
      <c r="P17" s="78"/>
      <c r="Q17" s="78"/>
      <c r="R17" s="78"/>
      <c r="S17" s="79"/>
      <c r="T17" s="79"/>
    </row>
    <row r="18" spans="1:20" x14ac:dyDescent="0.15">
      <c r="A18" s="76"/>
      <c r="B18" s="78"/>
      <c r="C18" s="79"/>
      <c r="D18" s="79"/>
      <c r="E18" s="104"/>
      <c r="F18" s="103"/>
      <c r="G18" s="85"/>
      <c r="H18" s="86"/>
      <c r="I18" s="85"/>
      <c r="J18" s="85"/>
      <c r="K18" s="78"/>
      <c r="L18" s="78"/>
      <c r="M18" s="78"/>
      <c r="N18" s="78"/>
      <c r="O18" s="78"/>
      <c r="P18" s="78"/>
      <c r="Q18" s="78"/>
      <c r="R18" s="78"/>
      <c r="S18" s="79"/>
      <c r="T18" s="79"/>
    </row>
    <row r="19" spans="1:20" x14ac:dyDescent="0.15">
      <c r="A19" s="76"/>
      <c r="B19" s="78"/>
      <c r="C19" s="78"/>
      <c r="D19" s="80" t="s">
        <v>39</v>
      </c>
      <c r="E19" s="80"/>
      <c r="F19" s="105"/>
      <c r="G19" s="78"/>
      <c r="H19" s="78"/>
      <c r="I19" s="78"/>
      <c r="J19" s="79"/>
      <c r="K19" s="79"/>
      <c r="L19" s="80" t="s">
        <v>1</v>
      </c>
      <c r="M19" s="79"/>
      <c r="N19" s="79"/>
      <c r="O19" s="97"/>
      <c r="P19" s="78"/>
      <c r="Q19" s="78"/>
      <c r="R19" s="78"/>
      <c r="S19" s="78"/>
      <c r="T19" s="79"/>
    </row>
    <row r="20" spans="1:20" ht="26" x14ac:dyDescent="0.15">
      <c r="A20" s="76"/>
      <c r="B20" s="78"/>
      <c r="C20" s="79"/>
      <c r="D20" s="106" t="s">
        <v>37</v>
      </c>
      <c r="E20" s="106" t="s">
        <v>19</v>
      </c>
      <c r="F20" s="88" t="s">
        <v>24</v>
      </c>
      <c r="G20" s="88" t="s">
        <v>25</v>
      </c>
      <c r="H20" s="107" t="s">
        <v>36</v>
      </c>
      <c r="I20" s="107" t="s">
        <v>52</v>
      </c>
      <c r="J20" s="79"/>
      <c r="K20" s="108" t="s">
        <v>17</v>
      </c>
      <c r="L20" s="106" t="s">
        <v>53</v>
      </c>
      <c r="M20" s="107" t="s">
        <v>21</v>
      </c>
      <c r="N20" s="108"/>
      <c r="O20" s="106" t="s">
        <v>33</v>
      </c>
      <c r="P20" s="79"/>
      <c r="Q20" s="79"/>
      <c r="R20" s="78"/>
      <c r="S20" s="109"/>
      <c r="T20" s="79"/>
    </row>
    <row r="21" spans="1:20" x14ac:dyDescent="0.15">
      <c r="A21" s="76"/>
      <c r="B21" s="78"/>
      <c r="C21" s="79"/>
      <c r="D21" s="110" t="s">
        <v>54</v>
      </c>
      <c r="E21" s="144">
        <v>0</v>
      </c>
      <c r="F21" s="111"/>
      <c r="G21" s="111"/>
      <c r="H21" s="93" t="str">
        <f>IF(OR(ISBLANK(F21),ISBLANK(G21)),"",G21-F21)</f>
        <v/>
      </c>
      <c r="I21" s="96" t="str">
        <f>IF(COUNT(H21:H22)=0,"",(AVERAGE(H21:H22)))</f>
        <v/>
      </c>
      <c r="J21" s="79"/>
      <c r="K21" s="96" t="str">
        <f>IF(OR($H$10="",COUNT(H21:H22)=0),"",(AVERAGE(H21:H22)-$H$10))</f>
        <v/>
      </c>
      <c r="L21" s="112" t="str">
        <f>I21</f>
        <v/>
      </c>
      <c r="M21" s="96"/>
      <c r="N21" s="113"/>
      <c r="O21" s="114"/>
      <c r="P21" s="79"/>
      <c r="Q21" s="79"/>
      <c r="R21" s="78"/>
      <c r="S21" s="78"/>
      <c r="T21" s="79"/>
    </row>
    <row r="22" spans="1:20" x14ac:dyDescent="0.15">
      <c r="A22" s="76"/>
      <c r="B22" s="78"/>
      <c r="C22" s="79"/>
      <c r="D22" s="110" t="s">
        <v>55</v>
      </c>
      <c r="E22" s="145"/>
      <c r="F22" s="111"/>
      <c r="G22" s="111"/>
      <c r="H22" s="93" t="str">
        <f>IF(OR(ISBLANK(F22),ISBLANK(G22)),"",G22-F22)</f>
        <v/>
      </c>
      <c r="I22" s="96"/>
      <c r="J22" s="79"/>
      <c r="K22" s="93"/>
      <c r="L22" s="112"/>
      <c r="M22" s="115"/>
      <c r="N22" s="113"/>
      <c r="O22" s="114"/>
      <c r="P22" s="79"/>
      <c r="Q22" s="79"/>
      <c r="R22" s="78"/>
      <c r="S22" s="78"/>
      <c r="T22" s="79"/>
    </row>
    <row r="23" spans="1:20" x14ac:dyDescent="0.15">
      <c r="A23" s="76"/>
      <c r="B23" s="78"/>
      <c r="C23" s="79"/>
      <c r="D23" s="110" t="s">
        <v>56</v>
      </c>
      <c r="E23" s="144">
        <v>40</v>
      </c>
      <c r="F23" s="111"/>
      <c r="G23" s="111"/>
      <c r="H23" s="93" t="str">
        <f>IF(OR(ISBLANK(F23),ISBLANK(G23)),"",G23-F23)</f>
        <v/>
      </c>
      <c r="I23" s="96" t="str">
        <f>IF(COUNT(H23:H24)=0,"",(AVERAGE(H23:H24)))</f>
        <v/>
      </c>
      <c r="J23" s="79"/>
      <c r="K23" s="96" t="str">
        <f>IF(OR($H$10="",COUNT(H23:H24)=0),"",(AVERAGE(H23:H24)-$H$10))</f>
        <v/>
      </c>
      <c r="L23" s="112" t="str">
        <f>I23</f>
        <v/>
      </c>
      <c r="M23" s="96" t="str">
        <f>IF((OR($H$10="",L23="")),"",E23/K23)</f>
        <v/>
      </c>
      <c r="N23" s="113"/>
      <c r="O23" s="114" t="str">
        <f>M23</f>
        <v/>
      </c>
      <c r="P23" s="79"/>
      <c r="Q23" s="79"/>
      <c r="R23" s="78"/>
      <c r="S23" s="78"/>
      <c r="T23" s="79"/>
    </row>
    <row r="24" spans="1:20" x14ac:dyDescent="0.15">
      <c r="A24" s="76"/>
      <c r="B24" s="78"/>
      <c r="C24" s="79"/>
      <c r="D24" s="110" t="s">
        <v>57</v>
      </c>
      <c r="E24" s="145"/>
      <c r="F24" s="111"/>
      <c r="G24" s="111"/>
      <c r="H24" s="93" t="str">
        <f t="shared" ref="H24:H32" si="0">IF(OR(ISBLANK(F24),ISBLANK(G24)),"",G24-F24)</f>
        <v/>
      </c>
      <c r="I24" s="96"/>
      <c r="J24" s="79"/>
      <c r="K24" s="93"/>
      <c r="L24" s="112"/>
      <c r="M24" s="115"/>
      <c r="N24" s="113"/>
      <c r="O24" s="114"/>
      <c r="P24" s="79"/>
      <c r="Q24" s="79"/>
      <c r="R24" s="78"/>
      <c r="S24" s="78"/>
      <c r="T24" s="79"/>
    </row>
    <row r="25" spans="1:20" x14ac:dyDescent="0.15">
      <c r="A25" s="76"/>
      <c r="B25" s="78"/>
      <c r="C25" s="79"/>
      <c r="D25" s="110" t="s">
        <v>58</v>
      </c>
      <c r="E25" s="144">
        <v>80</v>
      </c>
      <c r="F25" s="111"/>
      <c r="G25" s="111"/>
      <c r="H25" s="93" t="str">
        <f t="shared" si="0"/>
        <v/>
      </c>
      <c r="I25" s="96" t="str">
        <f>IF(COUNT(H25:H26)=0,"",(AVERAGE(H25:H26)))</f>
        <v/>
      </c>
      <c r="J25" s="79"/>
      <c r="K25" s="96" t="str">
        <f>IF(OR($H$10="",COUNT(H25:H26)=0),"",(AVERAGE(H25:H26)-$H$10))</f>
        <v/>
      </c>
      <c r="L25" s="112" t="str">
        <f>I25</f>
        <v/>
      </c>
      <c r="M25" s="96" t="str">
        <f>IF((OR($H$10="",L25="")),"",E25/K25)</f>
        <v/>
      </c>
      <c r="N25" s="113"/>
      <c r="O25" s="114" t="str">
        <f>M25</f>
        <v/>
      </c>
      <c r="P25" s="79"/>
      <c r="Q25" s="79"/>
      <c r="R25" s="78"/>
      <c r="S25" s="78"/>
      <c r="T25" s="79"/>
    </row>
    <row r="26" spans="1:20" x14ac:dyDescent="0.15">
      <c r="A26" s="76"/>
      <c r="B26" s="78"/>
      <c r="C26" s="79"/>
      <c r="D26" s="110" t="s">
        <v>59</v>
      </c>
      <c r="E26" s="145"/>
      <c r="F26" s="111"/>
      <c r="G26" s="111"/>
      <c r="H26" s="93" t="str">
        <f>IF(OR(ISBLANK(F26),ISBLANK(G26)),"",G26-F26)</f>
        <v/>
      </c>
      <c r="I26" s="96"/>
      <c r="J26" s="79"/>
      <c r="K26" s="93"/>
      <c r="L26" s="112"/>
      <c r="M26" s="115"/>
      <c r="N26" s="113"/>
      <c r="O26" s="114"/>
      <c r="P26" s="79"/>
      <c r="Q26" s="79"/>
      <c r="R26" s="78"/>
      <c r="S26" s="78"/>
      <c r="T26" s="79"/>
    </row>
    <row r="27" spans="1:20" x14ac:dyDescent="0.15">
      <c r="A27" s="76"/>
      <c r="B27" s="78"/>
      <c r="C27" s="79"/>
      <c r="D27" s="110" t="s">
        <v>60</v>
      </c>
      <c r="E27" s="144">
        <v>160</v>
      </c>
      <c r="F27" s="111"/>
      <c r="G27" s="111"/>
      <c r="H27" s="93" t="str">
        <f t="shared" si="0"/>
        <v/>
      </c>
      <c r="I27" s="96" t="str">
        <f>IF(COUNT(H27:H28)=0,"",(AVERAGE(H27:H28)))</f>
        <v/>
      </c>
      <c r="J27" s="79"/>
      <c r="K27" s="96" t="str">
        <f>IF(OR($H$10="",COUNT(H27:H28)=0),"",(AVERAGE(H27:H28)-$H$10))</f>
        <v/>
      </c>
      <c r="L27" s="112" t="str">
        <f>I27</f>
        <v/>
      </c>
      <c r="M27" s="96" t="str">
        <f>IF((OR($H$10="",L27="")),"",E27/K27)</f>
        <v/>
      </c>
      <c r="N27" s="113"/>
      <c r="O27" s="114" t="str">
        <f>M27</f>
        <v/>
      </c>
      <c r="P27" s="79"/>
      <c r="Q27" s="79"/>
      <c r="R27" s="78"/>
      <c r="S27" s="78"/>
      <c r="T27" s="79"/>
    </row>
    <row r="28" spans="1:20" x14ac:dyDescent="0.15">
      <c r="A28" s="76"/>
      <c r="B28" s="78"/>
      <c r="C28" s="79"/>
      <c r="D28" s="110" t="s">
        <v>61</v>
      </c>
      <c r="E28" s="145"/>
      <c r="F28" s="111"/>
      <c r="G28" s="111"/>
      <c r="H28" s="93" t="str">
        <f t="shared" si="0"/>
        <v/>
      </c>
      <c r="I28" s="96"/>
      <c r="J28" s="79"/>
      <c r="K28" s="93"/>
      <c r="L28" s="112"/>
      <c r="M28" s="115"/>
      <c r="N28" s="115"/>
      <c r="O28" s="114"/>
      <c r="P28" s="79"/>
      <c r="Q28" s="79"/>
      <c r="R28" s="78"/>
      <c r="S28" s="78"/>
      <c r="T28" s="79"/>
    </row>
    <row r="29" spans="1:20" x14ac:dyDescent="0.15">
      <c r="A29" s="76"/>
      <c r="B29" s="78"/>
      <c r="C29" s="79"/>
      <c r="D29" s="110" t="s">
        <v>62</v>
      </c>
      <c r="E29" s="144">
        <v>320</v>
      </c>
      <c r="F29" s="111"/>
      <c r="G29" s="111"/>
      <c r="H29" s="93" t="str">
        <f>IF(OR(ISBLANK(F29),ISBLANK(G29)),"",G29-F29)</f>
        <v/>
      </c>
      <c r="I29" s="96" t="str">
        <f>IF(COUNT(H29:H30)=0,"",(AVERAGE(H29:H30)))</f>
        <v/>
      </c>
      <c r="J29" s="79"/>
      <c r="K29" s="96" t="str">
        <f>IF(OR($H$10="",COUNT(H29:H30)=0),"",(AVERAGE(H29:H30)-$H$10))</f>
        <v/>
      </c>
      <c r="L29" s="112" t="str">
        <f>I29</f>
        <v/>
      </c>
      <c r="M29" s="96" t="str">
        <f>IF((OR($H$10="",L29="")),"",E29/K29)</f>
        <v/>
      </c>
      <c r="N29" s="115"/>
      <c r="O29" s="114" t="str">
        <f>M29</f>
        <v/>
      </c>
      <c r="P29" s="79"/>
      <c r="Q29" s="79"/>
      <c r="R29" s="78"/>
      <c r="S29" s="78"/>
      <c r="T29" s="79"/>
    </row>
    <row r="30" spans="1:20" x14ac:dyDescent="0.15">
      <c r="A30" s="76"/>
      <c r="B30" s="78"/>
      <c r="C30" s="79"/>
      <c r="D30" s="110" t="s">
        <v>63</v>
      </c>
      <c r="E30" s="145"/>
      <c r="F30" s="111"/>
      <c r="G30" s="111"/>
      <c r="H30" s="93" t="str">
        <f t="shared" si="0"/>
        <v/>
      </c>
      <c r="I30" s="96"/>
      <c r="J30" s="79"/>
      <c r="K30" s="93"/>
      <c r="L30" s="112"/>
      <c r="M30" s="115"/>
      <c r="N30" s="115"/>
      <c r="O30" s="114"/>
      <c r="P30" s="79"/>
      <c r="Q30" s="79"/>
      <c r="R30" s="78"/>
      <c r="S30" s="78"/>
      <c r="T30" s="79"/>
    </row>
    <row r="31" spans="1:20" x14ac:dyDescent="0.15">
      <c r="A31" s="76"/>
      <c r="B31" s="78"/>
      <c r="C31" s="79"/>
      <c r="D31" s="110" t="s">
        <v>64</v>
      </c>
      <c r="E31" s="144">
        <v>400</v>
      </c>
      <c r="F31" s="111"/>
      <c r="G31" s="111"/>
      <c r="H31" s="93" t="str">
        <f t="shared" si="0"/>
        <v/>
      </c>
      <c r="I31" s="96" t="str">
        <f>IF(COUNT(H31:H32)=0,"",(AVERAGE(H31:H32)))</f>
        <v/>
      </c>
      <c r="J31" s="79"/>
      <c r="K31" s="96" t="str">
        <f>IF(OR($H$10="",COUNT(H31:H32)=0),"",(AVERAGE(H31:H32)-$H$10))</f>
        <v/>
      </c>
      <c r="L31" s="112" t="str">
        <f>I31</f>
        <v/>
      </c>
      <c r="M31" s="96" t="str">
        <f>IF((OR($H$10="",L31="")),"",E31/K31)</f>
        <v/>
      </c>
      <c r="N31" s="115"/>
      <c r="O31" s="114" t="str">
        <f>M31</f>
        <v/>
      </c>
      <c r="P31" s="79"/>
      <c r="Q31" s="106" t="s">
        <v>18</v>
      </c>
      <c r="R31" s="108" t="s">
        <v>18</v>
      </c>
      <c r="S31" s="79"/>
      <c r="T31" s="79"/>
    </row>
    <row r="32" spans="1:20" x14ac:dyDescent="0.15">
      <c r="A32" s="76"/>
      <c r="B32" s="78"/>
      <c r="C32" s="79"/>
      <c r="D32" s="110" t="s">
        <v>65</v>
      </c>
      <c r="E32" s="145"/>
      <c r="F32" s="111"/>
      <c r="G32" s="111"/>
      <c r="H32" s="93" t="str">
        <f t="shared" si="0"/>
        <v/>
      </c>
      <c r="I32" s="96"/>
      <c r="J32" s="79"/>
      <c r="K32" s="93"/>
      <c r="L32" s="112"/>
      <c r="M32" s="115"/>
      <c r="N32" s="115"/>
      <c r="O32" s="114"/>
      <c r="P32" s="79"/>
      <c r="Q32" s="116" t="str">
        <f>R32</f>
        <v/>
      </c>
      <c r="R32" s="117" t="str">
        <f>IF(COUNT(O23:O32)&lt;3,"",AVERAGE(O23:O32))</f>
        <v/>
      </c>
      <c r="S32" s="79"/>
      <c r="T32" s="79"/>
    </row>
    <row r="33" spans="1:20" x14ac:dyDescent="0.15">
      <c r="A33" s="76"/>
      <c r="B33" s="78"/>
      <c r="C33" s="79"/>
      <c r="D33" s="118"/>
      <c r="E33" s="119"/>
      <c r="F33" s="120"/>
      <c r="G33" s="120"/>
      <c r="H33" s="97"/>
      <c r="I33" s="97"/>
      <c r="J33" s="79"/>
      <c r="K33" s="97"/>
      <c r="L33" s="97"/>
      <c r="M33" s="97"/>
      <c r="N33" s="98"/>
      <c r="O33" s="98"/>
      <c r="P33" s="79"/>
      <c r="Q33" s="99"/>
      <c r="R33" s="99"/>
      <c r="S33" s="79"/>
      <c r="T33" s="79"/>
    </row>
    <row r="34" spans="1:20" x14ac:dyDescent="0.15">
      <c r="A34" s="76"/>
      <c r="B34" s="78"/>
      <c r="C34" s="121"/>
      <c r="D34" s="80" t="s">
        <v>12</v>
      </c>
      <c r="E34" s="79"/>
      <c r="F34" s="78"/>
      <c r="G34" s="78"/>
      <c r="H34" s="78"/>
      <c r="I34" s="78"/>
      <c r="J34" s="79"/>
      <c r="K34" s="122"/>
      <c r="L34" s="80" t="s">
        <v>1</v>
      </c>
      <c r="M34" s="78"/>
      <c r="N34" s="78"/>
      <c r="O34" s="78"/>
      <c r="P34" s="79"/>
      <c r="Q34" s="79"/>
      <c r="R34" s="78"/>
      <c r="S34" s="79"/>
      <c r="T34" s="79"/>
    </row>
    <row r="35" spans="1:20" s="131" customFormat="1" ht="30" x14ac:dyDescent="0.15">
      <c r="A35" s="123"/>
      <c r="B35" s="124"/>
      <c r="C35" s="125"/>
      <c r="D35" s="126" t="s">
        <v>0</v>
      </c>
      <c r="E35" s="127" t="s">
        <v>24</v>
      </c>
      <c r="F35" s="127" t="s">
        <v>25</v>
      </c>
      <c r="G35" s="106" t="s">
        <v>22</v>
      </c>
      <c r="H35" s="107" t="s">
        <v>45</v>
      </c>
      <c r="I35" s="107" t="s">
        <v>26</v>
      </c>
      <c r="J35" s="128"/>
      <c r="K35" s="128"/>
      <c r="L35" s="129" t="s">
        <v>66</v>
      </c>
      <c r="M35" s="108" t="s">
        <v>27</v>
      </c>
      <c r="N35" s="107" t="s">
        <v>41</v>
      </c>
      <c r="O35" s="106" t="s">
        <v>28</v>
      </c>
      <c r="P35" s="128"/>
      <c r="Q35" s="130" t="s">
        <v>29</v>
      </c>
      <c r="R35" s="108" t="s">
        <v>30</v>
      </c>
      <c r="S35" s="106" t="s">
        <v>31</v>
      </c>
      <c r="T35" s="128"/>
    </row>
    <row r="36" spans="1:20" x14ac:dyDescent="0.15">
      <c r="A36" s="76"/>
      <c r="B36" s="78"/>
      <c r="C36" s="132">
        <v>1</v>
      </c>
      <c r="D36" s="133"/>
      <c r="E36" s="111"/>
      <c r="F36" s="111"/>
      <c r="G36" s="134">
        <v>1</v>
      </c>
      <c r="H36" s="93" t="str">
        <f t="shared" ref="H36:H75" si="1">IF(OR($H$10="",ISBLANK(A1_Sample),ISBLANK(A2_sample)),"",(A2_sample-A1_Sample)-$H$10)</f>
        <v/>
      </c>
      <c r="I36" s="113" t="e">
        <f t="shared" ref="I36:I75" si="2">IF(OR(Mean_M=""),(Change_absorbance_TSO2/Factor)*Dilution____fold,Change_absorbance_TSO2*Dilution____fold*Mean_M)</f>
        <v>#VALUE!</v>
      </c>
      <c r="J36" s="79"/>
      <c r="K36" s="79"/>
      <c r="L36" s="112" t="str">
        <f t="shared" ref="L36:L75" si="3">H36</f>
        <v/>
      </c>
      <c r="M36" s="93" t="str">
        <f t="shared" ref="M36:M75" si="4">IF(OR(ISBLANK(Dilution____fold),ISERROR(Concentration__mg_L),Change_absorbance_TSO2="",Dilution____fold=0),"",Concentration__mg_L)</f>
        <v/>
      </c>
      <c r="N36" s="113" t="e">
        <f>(100/Concentration__gL)*(Concentration__mg_L_TSO2/1000)</f>
        <v>#DIV/0!</v>
      </c>
      <c r="O36" s="112" t="str">
        <f t="shared" ref="O36:O75" si="5">M36</f>
        <v/>
      </c>
      <c r="P36" s="79"/>
      <c r="Q36" s="135"/>
      <c r="R36" s="93" t="str">
        <f>IF(OR(Concentration__gL="",ISERROR(Concentration_g_100g_TSO2),Concentration__mg_L_TSO2=""),"",Concentration_g_100g_TSO2)</f>
        <v/>
      </c>
      <c r="S36" s="112" t="str">
        <f t="shared" ref="S36:S75" si="6">R36</f>
        <v/>
      </c>
      <c r="T36" s="79"/>
    </row>
    <row r="37" spans="1:20" x14ac:dyDescent="0.15">
      <c r="A37" s="76"/>
      <c r="B37" s="78"/>
      <c r="C37" s="132">
        <v>2</v>
      </c>
      <c r="D37" s="133"/>
      <c r="E37" s="111"/>
      <c r="F37" s="111"/>
      <c r="G37" s="134">
        <v>1</v>
      </c>
      <c r="H37" s="93" t="str">
        <f t="shared" si="1"/>
        <v/>
      </c>
      <c r="I37" s="113" t="e">
        <f t="shared" si="2"/>
        <v>#VALUE!</v>
      </c>
      <c r="J37" s="79"/>
      <c r="K37" s="79"/>
      <c r="L37" s="112" t="str">
        <f t="shared" si="3"/>
        <v/>
      </c>
      <c r="M37" s="93" t="str">
        <f t="shared" si="4"/>
        <v/>
      </c>
      <c r="N37" s="113" t="e">
        <f t="shared" ref="N37:N75" si="7">(100/Concentration__gL)*(Concentration__mg_L_TSO2/1000)</f>
        <v>#DIV/0!</v>
      </c>
      <c r="O37" s="112" t="str">
        <f t="shared" si="5"/>
        <v/>
      </c>
      <c r="P37" s="79"/>
      <c r="Q37" s="135"/>
      <c r="R37" s="93" t="str">
        <f t="shared" ref="R37:R75" si="8">IF(OR(Concentration__gL="",ISERROR(Concentration_g_100g_TSO2),Concentration__mg_L_TSO2=""),"",Concentration_g_100g_TSO2)</f>
        <v/>
      </c>
      <c r="S37" s="112" t="str">
        <f t="shared" si="6"/>
        <v/>
      </c>
      <c r="T37" s="79"/>
    </row>
    <row r="38" spans="1:20" x14ac:dyDescent="0.15">
      <c r="A38" s="76"/>
      <c r="B38" s="78"/>
      <c r="C38" s="132">
        <v>3</v>
      </c>
      <c r="D38" s="133"/>
      <c r="E38" s="111"/>
      <c r="F38" s="111"/>
      <c r="G38" s="134">
        <v>1</v>
      </c>
      <c r="H38" s="93" t="str">
        <f t="shared" si="1"/>
        <v/>
      </c>
      <c r="I38" s="113" t="e">
        <f t="shared" si="2"/>
        <v>#VALUE!</v>
      </c>
      <c r="J38" s="79"/>
      <c r="K38" s="79"/>
      <c r="L38" s="112" t="str">
        <f t="shared" si="3"/>
        <v/>
      </c>
      <c r="M38" s="93" t="str">
        <f t="shared" si="4"/>
        <v/>
      </c>
      <c r="N38" s="113" t="e">
        <f>(100/Concentration__gL)*(Concentration__mg_L_TSO2/1000)</f>
        <v>#DIV/0!</v>
      </c>
      <c r="O38" s="112" t="str">
        <f t="shared" si="5"/>
        <v/>
      </c>
      <c r="P38" s="79"/>
      <c r="Q38" s="135"/>
      <c r="R38" s="93" t="str">
        <f t="shared" si="8"/>
        <v/>
      </c>
      <c r="S38" s="112" t="str">
        <f t="shared" si="6"/>
        <v/>
      </c>
      <c r="T38" s="79"/>
    </row>
    <row r="39" spans="1:20" x14ac:dyDescent="0.15">
      <c r="A39" s="76"/>
      <c r="B39" s="78"/>
      <c r="C39" s="132">
        <v>4</v>
      </c>
      <c r="D39" s="133"/>
      <c r="E39" s="111"/>
      <c r="F39" s="111"/>
      <c r="G39" s="134">
        <v>1</v>
      </c>
      <c r="H39" s="93" t="str">
        <f t="shared" si="1"/>
        <v/>
      </c>
      <c r="I39" s="113" t="e">
        <f t="shared" si="2"/>
        <v>#VALUE!</v>
      </c>
      <c r="J39" s="79"/>
      <c r="K39" s="79"/>
      <c r="L39" s="112" t="str">
        <f t="shared" si="3"/>
        <v/>
      </c>
      <c r="M39" s="93" t="str">
        <f t="shared" si="4"/>
        <v/>
      </c>
      <c r="N39" s="113" t="e">
        <f t="shared" si="7"/>
        <v>#DIV/0!</v>
      </c>
      <c r="O39" s="112" t="str">
        <f t="shared" si="5"/>
        <v/>
      </c>
      <c r="P39" s="79"/>
      <c r="Q39" s="135"/>
      <c r="R39" s="93" t="str">
        <f t="shared" si="8"/>
        <v/>
      </c>
      <c r="S39" s="112" t="str">
        <f t="shared" si="6"/>
        <v/>
      </c>
      <c r="T39" s="79"/>
    </row>
    <row r="40" spans="1:20" x14ac:dyDescent="0.15">
      <c r="A40" s="76"/>
      <c r="B40" s="78"/>
      <c r="C40" s="132">
        <v>5</v>
      </c>
      <c r="D40" s="133"/>
      <c r="E40" s="111"/>
      <c r="F40" s="111"/>
      <c r="G40" s="134">
        <v>1</v>
      </c>
      <c r="H40" s="93" t="str">
        <f t="shared" si="1"/>
        <v/>
      </c>
      <c r="I40" s="113" t="e">
        <f t="shared" si="2"/>
        <v>#VALUE!</v>
      </c>
      <c r="J40" s="79"/>
      <c r="K40" s="79"/>
      <c r="L40" s="112" t="str">
        <f t="shared" si="3"/>
        <v/>
      </c>
      <c r="M40" s="93" t="str">
        <f t="shared" si="4"/>
        <v/>
      </c>
      <c r="N40" s="113" t="e">
        <f t="shared" si="7"/>
        <v>#DIV/0!</v>
      </c>
      <c r="O40" s="112" t="str">
        <f t="shared" si="5"/>
        <v/>
      </c>
      <c r="P40" s="79"/>
      <c r="Q40" s="135"/>
      <c r="R40" s="93" t="str">
        <f t="shared" si="8"/>
        <v/>
      </c>
      <c r="S40" s="112" t="str">
        <f t="shared" si="6"/>
        <v/>
      </c>
      <c r="T40" s="79"/>
    </row>
    <row r="41" spans="1:20" x14ac:dyDescent="0.15">
      <c r="A41" s="76"/>
      <c r="B41" s="78"/>
      <c r="C41" s="132">
        <v>6</v>
      </c>
      <c r="D41" s="133"/>
      <c r="E41" s="111"/>
      <c r="F41" s="111"/>
      <c r="G41" s="134">
        <v>1</v>
      </c>
      <c r="H41" s="93" t="str">
        <f t="shared" si="1"/>
        <v/>
      </c>
      <c r="I41" s="113" t="e">
        <f t="shared" si="2"/>
        <v>#VALUE!</v>
      </c>
      <c r="J41" s="79"/>
      <c r="K41" s="79"/>
      <c r="L41" s="112" t="str">
        <f t="shared" si="3"/>
        <v/>
      </c>
      <c r="M41" s="93" t="str">
        <f t="shared" si="4"/>
        <v/>
      </c>
      <c r="N41" s="113" t="e">
        <f t="shared" si="7"/>
        <v>#DIV/0!</v>
      </c>
      <c r="O41" s="112" t="str">
        <f t="shared" si="5"/>
        <v/>
      </c>
      <c r="P41" s="79"/>
      <c r="Q41" s="135"/>
      <c r="R41" s="93" t="str">
        <f t="shared" si="8"/>
        <v/>
      </c>
      <c r="S41" s="112" t="str">
        <f t="shared" si="6"/>
        <v/>
      </c>
      <c r="T41" s="79"/>
    </row>
    <row r="42" spans="1:20" x14ac:dyDescent="0.15">
      <c r="A42" s="76"/>
      <c r="B42" s="78"/>
      <c r="C42" s="132">
        <v>7</v>
      </c>
      <c r="D42" s="133"/>
      <c r="E42" s="111"/>
      <c r="F42" s="111"/>
      <c r="G42" s="134">
        <v>1</v>
      </c>
      <c r="H42" s="93" t="str">
        <f t="shared" si="1"/>
        <v/>
      </c>
      <c r="I42" s="113" t="e">
        <f t="shared" si="2"/>
        <v>#VALUE!</v>
      </c>
      <c r="J42" s="79"/>
      <c r="K42" s="79"/>
      <c r="L42" s="112" t="str">
        <f>H42</f>
        <v/>
      </c>
      <c r="M42" s="93" t="str">
        <f>IF(OR(ISBLANK(Dilution____fold),ISERROR(Concentration__mg_L),Change_absorbance_TSO2="",Dilution____fold=0),"",Concentration__mg_L)</f>
        <v/>
      </c>
      <c r="N42" s="113" t="e">
        <f>(100/Concentration__gL)*(Concentration__mg_L_TSO2/1000)</f>
        <v>#DIV/0!</v>
      </c>
      <c r="O42" s="112" t="str">
        <f t="shared" si="5"/>
        <v/>
      </c>
      <c r="P42" s="79"/>
      <c r="Q42" s="135"/>
      <c r="R42" s="93" t="str">
        <f t="shared" si="8"/>
        <v/>
      </c>
      <c r="S42" s="112" t="str">
        <f t="shared" si="6"/>
        <v/>
      </c>
      <c r="T42" s="79"/>
    </row>
    <row r="43" spans="1:20" x14ac:dyDescent="0.15">
      <c r="A43" s="76"/>
      <c r="B43" s="78"/>
      <c r="C43" s="132">
        <v>8</v>
      </c>
      <c r="D43" s="133"/>
      <c r="E43" s="111"/>
      <c r="F43" s="111"/>
      <c r="G43" s="134">
        <v>1</v>
      </c>
      <c r="H43" s="93" t="str">
        <f t="shared" si="1"/>
        <v/>
      </c>
      <c r="I43" s="113" t="e">
        <f>IF(OR(Mean_M=""),(Change_absorbance_TSO2/Factor)*Dilution____fold,Change_absorbance_TSO2*Dilution____fold*Mean_M)</f>
        <v>#VALUE!</v>
      </c>
      <c r="J43" s="79"/>
      <c r="K43" s="79"/>
      <c r="L43" s="112" t="str">
        <f t="shared" si="3"/>
        <v/>
      </c>
      <c r="M43" s="93" t="str">
        <f t="shared" si="4"/>
        <v/>
      </c>
      <c r="N43" s="113" t="e">
        <f t="shared" si="7"/>
        <v>#DIV/0!</v>
      </c>
      <c r="O43" s="112" t="str">
        <f t="shared" si="5"/>
        <v/>
      </c>
      <c r="P43" s="79"/>
      <c r="Q43" s="135"/>
      <c r="R43" s="93" t="str">
        <f t="shared" si="8"/>
        <v/>
      </c>
      <c r="S43" s="112" t="str">
        <f t="shared" si="6"/>
        <v/>
      </c>
      <c r="T43" s="79"/>
    </row>
    <row r="44" spans="1:20" x14ac:dyDescent="0.15">
      <c r="A44" s="76"/>
      <c r="B44" s="78"/>
      <c r="C44" s="132">
        <v>9</v>
      </c>
      <c r="D44" s="133"/>
      <c r="E44" s="111"/>
      <c r="F44" s="111"/>
      <c r="G44" s="134">
        <v>1</v>
      </c>
      <c r="H44" s="93" t="str">
        <f t="shared" si="1"/>
        <v/>
      </c>
      <c r="I44" s="113" t="e">
        <f t="shared" si="2"/>
        <v>#VALUE!</v>
      </c>
      <c r="J44" s="79"/>
      <c r="K44" s="79"/>
      <c r="L44" s="112" t="str">
        <f t="shared" si="3"/>
        <v/>
      </c>
      <c r="M44" s="93" t="str">
        <f t="shared" si="4"/>
        <v/>
      </c>
      <c r="N44" s="113" t="e">
        <f t="shared" si="7"/>
        <v>#DIV/0!</v>
      </c>
      <c r="O44" s="112" t="str">
        <f t="shared" si="5"/>
        <v/>
      </c>
      <c r="P44" s="79"/>
      <c r="Q44" s="135"/>
      <c r="R44" s="93" t="str">
        <f t="shared" si="8"/>
        <v/>
      </c>
      <c r="S44" s="112" t="str">
        <f t="shared" si="6"/>
        <v/>
      </c>
      <c r="T44" s="79"/>
    </row>
    <row r="45" spans="1:20" x14ac:dyDescent="0.15">
      <c r="A45" s="76"/>
      <c r="B45" s="78"/>
      <c r="C45" s="132">
        <v>10</v>
      </c>
      <c r="D45" s="133"/>
      <c r="E45" s="111"/>
      <c r="F45" s="111"/>
      <c r="G45" s="134">
        <v>1</v>
      </c>
      <c r="H45" s="93" t="str">
        <f t="shared" si="1"/>
        <v/>
      </c>
      <c r="I45" s="113" t="e">
        <f t="shared" si="2"/>
        <v>#VALUE!</v>
      </c>
      <c r="J45" s="79"/>
      <c r="K45" s="79"/>
      <c r="L45" s="112" t="str">
        <f t="shared" si="3"/>
        <v/>
      </c>
      <c r="M45" s="93" t="str">
        <f t="shared" si="4"/>
        <v/>
      </c>
      <c r="N45" s="113" t="e">
        <f t="shared" si="7"/>
        <v>#DIV/0!</v>
      </c>
      <c r="O45" s="112" t="str">
        <f t="shared" si="5"/>
        <v/>
      </c>
      <c r="P45" s="79"/>
      <c r="Q45" s="135"/>
      <c r="R45" s="93" t="str">
        <f t="shared" si="8"/>
        <v/>
      </c>
      <c r="S45" s="112" t="str">
        <f t="shared" si="6"/>
        <v/>
      </c>
      <c r="T45" s="79"/>
    </row>
    <row r="46" spans="1:20" x14ac:dyDescent="0.15">
      <c r="A46" s="76"/>
      <c r="B46" s="78"/>
      <c r="C46" s="132">
        <v>11</v>
      </c>
      <c r="D46" s="133"/>
      <c r="E46" s="111"/>
      <c r="F46" s="111"/>
      <c r="G46" s="134">
        <v>1</v>
      </c>
      <c r="H46" s="93" t="str">
        <f t="shared" si="1"/>
        <v/>
      </c>
      <c r="I46" s="113" t="e">
        <f t="shared" si="2"/>
        <v>#VALUE!</v>
      </c>
      <c r="J46" s="79"/>
      <c r="K46" s="79"/>
      <c r="L46" s="112" t="str">
        <f t="shared" si="3"/>
        <v/>
      </c>
      <c r="M46" s="93" t="str">
        <f t="shared" si="4"/>
        <v/>
      </c>
      <c r="N46" s="113" t="e">
        <f t="shared" si="7"/>
        <v>#DIV/0!</v>
      </c>
      <c r="O46" s="112" t="str">
        <f t="shared" si="5"/>
        <v/>
      </c>
      <c r="P46" s="79"/>
      <c r="Q46" s="135"/>
      <c r="R46" s="93" t="str">
        <f t="shared" si="8"/>
        <v/>
      </c>
      <c r="S46" s="112" t="str">
        <f t="shared" si="6"/>
        <v/>
      </c>
      <c r="T46" s="79"/>
    </row>
    <row r="47" spans="1:20" x14ac:dyDescent="0.15">
      <c r="A47" s="76"/>
      <c r="B47" s="78"/>
      <c r="C47" s="132">
        <v>12</v>
      </c>
      <c r="D47" s="133"/>
      <c r="E47" s="111"/>
      <c r="F47" s="111"/>
      <c r="G47" s="134">
        <v>1</v>
      </c>
      <c r="H47" s="93" t="str">
        <f t="shared" si="1"/>
        <v/>
      </c>
      <c r="I47" s="113" t="e">
        <f t="shared" si="2"/>
        <v>#VALUE!</v>
      </c>
      <c r="J47" s="79"/>
      <c r="K47" s="79"/>
      <c r="L47" s="112" t="str">
        <f t="shared" si="3"/>
        <v/>
      </c>
      <c r="M47" s="93" t="str">
        <f t="shared" si="4"/>
        <v/>
      </c>
      <c r="N47" s="113" t="e">
        <f>(100/Concentration__gL)*(Concentration__mg_L_TSO2/1000)</f>
        <v>#DIV/0!</v>
      </c>
      <c r="O47" s="112" t="str">
        <f t="shared" si="5"/>
        <v/>
      </c>
      <c r="P47" s="79"/>
      <c r="Q47" s="135"/>
      <c r="R47" s="93" t="str">
        <f t="shared" si="8"/>
        <v/>
      </c>
      <c r="S47" s="112" t="str">
        <f t="shared" si="6"/>
        <v/>
      </c>
      <c r="T47" s="79"/>
    </row>
    <row r="48" spans="1:20" x14ac:dyDescent="0.15">
      <c r="A48" s="76"/>
      <c r="B48" s="78"/>
      <c r="C48" s="132">
        <v>13</v>
      </c>
      <c r="D48" s="133"/>
      <c r="E48" s="111"/>
      <c r="F48" s="111"/>
      <c r="G48" s="134">
        <v>1</v>
      </c>
      <c r="H48" s="93" t="str">
        <f t="shared" si="1"/>
        <v/>
      </c>
      <c r="I48" s="113" t="e">
        <f t="shared" si="2"/>
        <v>#VALUE!</v>
      </c>
      <c r="J48" s="79"/>
      <c r="K48" s="79"/>
      <c r="L48" s="112" t="str">
        <f t="shared" si="3"/>
        <v/>
      </c>
      <c r="M48" s="93" t="str">
        <f t="shared" si="4"/>
        <v/>
      </c>
      <c r="N48" s="113" t="e">
        <f t="shared" si="7"/>
        <v>#DIV/0!</v>
      </c>
      <c r="O48" s="112" t="str">
        <f t="shared" si="5"/>
        <v/>
      </c>
      <c r="P48" s="79"/>
      <c r="Q48" s="135"/>
      <c r="R48" s="93" t="str">
        <f t="shared" si="8"/>
        <v/>
      </c>
      <c r="S48" s="112" t="str">
        <f t="shared" si="6"/>
        <v/>
      </c>
      <c r="T48" s="79"/>
    </row>
    <row r="49" spans="1:20" x14ac:dyDescent="0.15">
      <c r="A49" s="76"/>
      <c r="B49" s="78"/>
      <c r="C49" s="132">
        <v>14</v>
      </c>
      <c r="D49" s="133"/>
      <c r="E49" s="111"/>
      <c r="F49" s="111"/>
      <c r="G49" s="134">
        <v>1</v>
      </c>
      <c r="H49" s="93" t="str">
        <f t="shared" si="1"/>
        <v/>
      </c>
      <c r="I49" s="113" t="e">
        <f t="shared" si="2"/>
        <v>#VALUE!</v>
      </c>
      <c r="J49" s="79"/>
      <c r="K49" s="79"/>
      <c r="L49" s="112" t="str">
        <f t="shared" si="3"/>
        <v/>
      </c>
      <c r="M49" s="93" t="str">
        <f t="shared" si="4"/>
        <v/>
      </c>
      <c r="N49" s="113" t="e">
        <f t="shared" si="7"/>
        <v>#DIV/0!</v>
      </c>
      <c r="O49" s="112" t="str">
        <f t="shared" si="5"/>
        <v/>
      </c>
      <c r="P49" s="79"/>
      <c r="Q49" s="135"/>
      <c r="R49" s="93" t="str">
        <f t="shared" si="8"/>
        <v/>
      </c>
      <c r="S49" s="112" t="str">
        <f t="shared" si="6"/>
        <v/>
      </c>
      <c r="T49" s="79"/>
    </row>
    <row r="50" spans="1:20" x14ac:dyDescent="0.15">
      <c r="A50" s="76"/>
      <c r="B50" s="78"/>
      <c r="C50" s="132">
        <v>15</v>
      </c>
      <c r="D50" s="133"/>
      <c r="E50" s="111"/>
      <c r="F50" s="111"/>
      <c r="G50" s="134">
        <v>1</v>
      </c>
      <c r="H50" s="93" t="str">
        <f t="shared" si="1"/>
        <v/>
      </c>
      <c r="I50" s="113" t="e">
        <f t="shared" si="2"/>
        <v>#VALUE!</v>
      </c>
      <c r="J50" s="79"/>
      <c r="K50" s="79"/>
      <c r="L50" s="112" t="str">
        <f t="shared" si="3"/>
        <v/>
      </c>
      <c r="M50" s="93" t="str">
        <f t="shared" si="4"/>
        <v/>
      </c>
      <c r="N50" s="113" t="e">
        <f t="shared" si="7"/>
        <v>#DIV/0!</v>
      </c>
      <c r="O50" s="112" t="str">
        <f t="shared" si="5"/>
        <v/>
      </c>
      <c r="P50" s="79"/>
      <c r="Q50" s="135"/>
      <c r="R50" s="93" t="str">
        <f t="shared" si="8"/>
        <v/>
      </c>
      <c r="S50" s="112" t="str">
        <f t="shared" si="6"/>
        <v/>
      </c>
      <c r="T50" s="79"/>
    </row>
    <row r="51" spans="1:20" x14ac:dyDescent="0.15">
      <c r="A51" s="76"/>
      <c r="B51" s="78"/>
      <c r="C51" s="132">
        <v>16</v>
      </c>
      <c r="D51" s="133"/>
      <c r="E51" s="111"/>
      <c r="F51" s="111"/>
      <c r="G51" s="134">
        <v>1</v>
      </c>
      <c r="H51" s="93" t="str">
        <f t="shared" si="1"/>
        <v/>
      </c>
      <c r="I51" s="113" t="e">
        <f t="shared" si="2"/>
        <v>#VALUE!</v>
      </c>
      <c r="J51" s="79"/>
      <c r="K51" s="79"/>
      <c r="L51" s="112" t="str">
        <f t="shared" si="3"/>
        <v/>
      </c>
      <c r="M51" s="93" t="str">
        <f t="shared" si="4"/>
        <v/>
      </c>
      <c r="N51" s="113" t="e">
        <f t="shared" si="7"/>
        <v>#DIV/0!</v>
      </c>
      <c r="O51" s="112" t="str">
        <f t="shared" si="5"/>
        <v/>
      </c>
      <c r="P51" s="79"/>
      <c r="Q51" s="135"/>
      <c r="R51" s="93" t="str">
        <f t="shared" si="8"/>
        <v/>
      </c>
      <c r="S51" s="112" t="str">
        <f t="shared" si="6"/>
        <v/>
      </c>
      <c r="T51" s="79"/>
    </row>
    <row r="52" spans="1:20" x14ac:dyDescent="0.15">
      <c r="A52" s="76"/>
      <c r="B52" s="78"/>
      <c r="C52" s="132">
        <v>17</v>
      </c>
      <c r="D52" s="133"/>
      <c r="E52" s="111"/>
      <c r="F52" s="111"/>
      <c r="G52" s="134">
        <v>1</v>
      </c>
      <c r="H52" s="93" t="str">
        <f t="shared" si="1"/>
        <v/>
      </c>
      <c r="I52" s="113" t="e">
        <f t="shared" si="2"/>
        <v>#VALUE!</v>
      </c>
      <c r="J52" s="79"/>
      <c r="K52" s="79"/>
      <c r="L52" s="112" t="str">
        <f t="shared" si="3"/>
        <v/>
      </c>
      <c r="M52" s="93" t="str">
        <f t="shared" si="4"/>
        <v/>
      </c>
      <c r="N52" s="113" t="e">
        <f t="shared" si="7"/>
        <v>#DIV/0!</v>
      </c>
      <c r="O52" s="112" t="str">
        <f t="shared" si="5"/>
        <v/>
      </c>
      <c r="P52" s="79"/>
      <c r="Q52" s="135"/>
      <c r="R52" s="93" t="str">
        <f t="shared" si="8"/>
        <v/>
      </c>
      <c r="S52" s="112" t="str">
        <f t="shared" si="6"/>
        <v/>
      </c>
      <c r="T52" s="79"/>
    </row>
    <row r="53" spans="1:20" x14ac:dyDescent="0.15">
      <c r="A53" s="76"/>
      <c r="B53" s="78"/>
      <c r="C53" s="132">
        <v>18</v>
      </c>
      <c r="D53" s="133"/>
      <c r="E53" s="111"/>
      <c r="F53" s="111"/>
      <c r="G53" s="134">
        <v>1</v>
      </c>
      <c r="H53" s="93" t="str">
        <f t="shared" si="1"/>
        <v/>
      </c>
      <c r="I53" s="113" t="e">
        <f t="shared" si="2"/>
        <v>#VALUE!</v>
      </c>
      <c r="J53" s="79"/>
      <c r="K53" s="79"/>
      <c r="L53" s="112" t="str">
        <f t="shared" si="3"/>
        <v/>
      </c>
      <c r="M53" s="93" t="str">
        <f t="shared" si="4"/>
        <v/>
      </c>
      <c r="N53" s="113" t="e">
        <f t="shared" si="7"/>
        <v>#DIV/0!</v>
      </c>
      <c r="O53" s="112" t="str">
        <f t="shared" si="5"/>
        <v/>
      </c>
      <c r="P53" s="79"/>
      <c r="Q53" s="135"/>
      <c r="R53" s="93" t="str">
        <f t="shared" si="8"/>
        <v/>
      </c>
      <c r="S53" s="112" t="str">
        <f t="shared" si="6"/>
        <v/>
      </c>
      <c r="T53" s="79"/>
    </row>
    <row r="54" spans="1:20" x14ac:dyDescent="0.15">
      <c r="A54" s="76"/>
      <c r="B54" s="78"/>
      <c r="C54" s="132">
        <v>19</v>
      </c>
      <c r="D54" s="133"/>
      <c r="E54" s="111"/>
      <c r="F54" s="111"/>
      <c r="G54" s="134">
        <v>1</v>
      </c>
      <c r="H54" s="93" t="str">
        <f t="shared" si="1"/>
        <v/>
      </c>
      <c r="I54" s="113" t="e">
        <f t="shared" si="2"/>
        <v>#VALUE!</v>
      </c>
      <c r="J54" s="79"/>
      <c r="K54" s="79"/>
      <c r="L54" s="112" t="str">
        <f t="shared" si="3"/>
        <v/>
      </c>
      <c r="M54" s="93" t="str">
        <f t="shared" si="4"/>
        <v/>
      </c>
      <c r="N54" s="113" t="e">
        <f t="shared" si="7"/>
        <v>#DIV/0!</v>
      </c>
      <c r="O54" s="112" t="str">
        <f t="shared" si="5"/>
        <v/>
      </c>
      <c r="P54" s="79"/>
      <c r="Q54" s="135"/>
      <c r="R54" s="93" t="str">
        <f t="shared" si="8"/>
        <v/>
      </c>
      <c r="S54" s="112" t="str">
        <f t="shared" si="6"/>
        <v/>
      </c>
      <c r="T54" s="79"/>
    </row>
    <row r="55" spans="1:20" x14ac:dyDescent="0.15">
      <c r="A55" s="76"/>
      <c r="B55" s="78"/>
      <c r="C55" s="132">
        <v>20</v>
      </c>
      <c r="D55" s="133"/>
      <c r="E55" s="111"/>
      <c r="F55" s="111"/>
      <c r="G55" s="134">
        <v>1</v>
      </c>
      <c r="H55" s="93" t="str">
        <f t="shared" si="1"/>
        <v/>
      </c>
      <c r="I55" s="113" t="e">
        <f t="shared" si="2"/>
        <v>#VALUE!</v>
      </c>
      <c r="J55" s="79"/>
      <c r="K55" s="79"/>
      <c r="L55" s="112" t="str">
        <f t="shared" si="3"/>
        <v/>
      </c>
      <c r="M55" s="93" t="str">
        <f t="shared" si="4"/>
        <v/>
      </c>
      <c r="N55" s="113" t="e">
        <f t="shared" si="7"/>
        <v>#DIV/0!</v>
      </c>
      <c r="O55" s="112" t="str">
        <f t="shared" si="5"/>
        <v/>
      </c>
      <c r="P55" s="79"/>
      <c r="Q55" s="135"/>
      <c r="R55" s="93" t="str">
        <f t="shared" si="8"/>
        <v/>
      </c>
      <c r="S55" s="112" t="str">
        <f t="shared" si="6"/>
        <v/>
      </c>
      <c r="T55" s="79"/>
    </row>
    <row r="56" spans="1:20" x14ac:dyDescent="0.15">
      <c r="A56" s="76"/>
      <c r="B56" s="78"/>
      <c r="C56" s="132">
        <v>21</v>
      </c>
      <c r="D56" s="133"/>
      <c r="E56" s="111"/>
      <c r="F56" s="111"/>
      <c r="G56" s="134">
        <v>1</v>
      </c>
      <c r="H56" s="93" t="str">
        <f t="shared" si="1"/>
        <v/>
      </c>
      <c r="I56" s="113" t="e">
        <f t="shared" si="2"/>
        <v>#VALUE!</v>
      </c>
      <c r="J56" s="79"/>
      <c r="K56" s="79"/>
      <c r="L56" s="112" t="str">
        <f t="shared" si="3"/>
        <v/>
      </c>
      <c r="M56" s="93" t="str">
        <f t="shared" si="4"/>
        <v/>
      </c>
      <c r="N56" s="113" t="e">
        <f t="shared" si="7"/>
        <v>#DIV/0!</v>
      </c>
      <c r="O56" s="112" t="str">
        <f t="shared" si="5"/>
        <v/>
      </c>
      <c r="P56" s="79"/>
      <c r="Q56" s="135"/>
      <c r="R56" s="93" t="str">
        <f t="shared" si="8"/>
        <v/>
      </c>
      <c r="S56" s="112" t="str">
        <f t="shared" si="6"/>
        <v/>
      </c>
      <c r="T56" s="79"/>
    </row>
    <row r="57" spans="1:20" x14ac:dyDescent="0.15">
      <c r="A57" s="76"/>
      <c r="B57" s="78"/>
      <c r="C57" s="132">
        <v>22</v>
      </c>
      <c r="D57" s="133"/>
      <c r="E57" s="111"/>
      <c r="F57" s="111"/>
      <c r="G57" s="134">
        <v>1</v>
      </c>
      <c r="H57" s="93" t="str">
        <f t="shared" si="1"/>
        <v/>
      </c>
      <c r="I57" s="113" t="e">
        <f t="shared" si="2"/>
        <v>#VALUE!</v>
      </c>
      <c r="J57" s="79"/>
      <c r="K57" s="79"/>
      <c r="L57" s="112" t="str">
        <f t="shared" si="3"/>
        <v/>
      </c>
      <c r="M57" s="93" t="str">
        <f t="shared" si="4"/>
        <v/>
      </c>
      <c r="N57" s="113" t="e">
        <f t="shared" si="7"/>
        <v>#DIV/0!</v>
      </c>
      <c r="O57" s="112" t="str">
        <f t="shared" si="5"/>
        <v/>
      </c>
      <c r="P57" s="79"/>
      <c r="Q57" s="135"/>
      <c r="R57" s="93" t="str">
        <f t="shared" si="8"/>
        <v/>
      </c>
      <c r="S57" s="112" t="str">
        <f t="shared" si="6"/>
        <v/>
      </c>
      <c r="T57" s="79"/>
    </row>
    <row r="58" spans="1:20" x14ac:dyDescent="0.15">
      <c r="A58" s="76"/>
      <c r="B58" s="78"/>
      <c r="C58" s="132">
        <v>23</v>
      </c>
      <c r="D58" s="133"/>
      <c r="E58" s="111"/>
      <c r="F58" s="111"/>
      <c r="G58" s="134">
        <v>1</v>
      </c>
      <c r="H58" s="93" t="str">
        <f t="shared" si="1"/>
        <v/>
      </c>
      <c r="I58" s="113" t="e">
        <f t="shared" si="2"/>
        <v>#VALUE!</v>
      </c>
      <c r="J58" s="79"/>
      <c r="K58" s="79"/>
      <c r="L58" s="112" t="str">
        <f t="shared" si="3"/>
        <v/>
      </c>
      <c r="M58" s="93" t="str">
        <f t="shared" si="4"/>
        <v/>
      </c>
      <c r="N58" s="113" t="e">
        <f t="shared" si="7"/>
        <v>#DIV/0!</v>
      </c>
      <c r="O58" s="112" t="str">
        <f t="shared" si="5"/>
        <v/>
      </c>
      <c r="P58" s="79"/>
      <c r="Q58" s="135"/>
      <c r="R58" s="93" t="str">
        <f t="shared" si="8"/>
        <v/>
      </c>
      <c r="S58" s="112" t="str">
        <f t="shared" si="6"/>
        <v/>
      </c>
      <c r="T58" s="79"/>
    </row>
    <row r="59" spans="1:20" x14ac:dyDescent="0.15">
      <c r="A59" s="76"/>
      <c r="B59" s="78"/>
      <c r="C59" s="132">
        <v>24</v>
      </c>
      <c r="D59" s="133"/>
      <c r="E59" s="111"/>
      <c r="F59" s="111"/>
      <c r="G59" s="134">
        <v>1</v>
      </c>
      <c r="H59" s="93" t="str">
        <f t="shared" si="1"/>
        <v/>
      </c>
      <c r="I59" s="113" t="e">
        <f t="shared" si="2"/>
        <v>#VALUE!</v>
      </c>
      <c r="J59" s="79"/>
      <c r="K59" s="79"/>
      <c r="L59" s="112" t="str">
        <f t="shared" si="3"/>
        <v/>
      </c>
      <c r="M59" s="93" t="str">
        <f t="shared" si="4"/>
        <v/>
      </c>
      <c r="N59" s="113" t="e">
        <f t="shared" si="7"/>
        <v>#DIV/0!</v>
      </c>
      <c r="O59" s="112" t="str">
        <f t="shared" si="5"/>
        <v/>
      </c>
      <c r="P59" s="79"/>
      <c r="Q59" s="135"/>
      <c r="R59" s="93" t="str">
        <f t="shared" si="8"/>
        <v/>
      </c>
      <c r="S59" s="112" t="str">
        <f t="shared" si="6"/>
        <v/>
      </c>
      <c r="T59" s="79"/>
    </row>
    <row r="60" spans="1:20" x14ac:dyDescent="0.15">
      <c r="A60" s="76"/>
      <c r="B60" s="78"/>
      <c r="C60" s="132">
        <v>25</v>
      </c>
      <c r="D60" s="133"/>
      <c r="E60" s="111"/>
      <c r="F60" s="111"/>
      <c r="G60" s="134">
        <v>1</v>
      </c>
      <c r="H60" s="93" t="str">
        <f t="shared" si="1"/>
        <v/>
      </c>
      <c r="I60" s="113" t="e">
        <f t="shared" si="2"/>
        <v>#VALUE!</v>
      </c>
      <c r="J60" s="79"/>
      <c r="K60" s="79"/>
      <c r="L60" s="112" t="str">
        <f t="shared" si="3"/>
        <v/>
      </c>
      <c r="M60" s="93" t="str">
        <f t="shared" si="4"/>
        <v/>
      </c>
      <c r="N60" s="113" t="e">
        <f t="shared" si="7"/>
        <v>#DIV/0!</v>
      </c>
      <c r="O60" s="112" t="str">
        <f t="shared" si="5"/>
        <v/>
      </c>
      <c r="P60" s="79"/>
      <c r="Q60" s="135"/>
      <c r="R60" s="93" t="str">
        <f t="shared" si="8"/>
        <v/>
      </c>
      <c r="S60" s="112" t="str">
        <f t="shared" si="6"/>
        <v/>
      </c>
      <c r="T60" s="79"/>
    </row>
    <row r="61" spans="1:20" x14ac:dyDescent="0.15">
      <c r="A61" s="76"/>
      <c r="B61" s="78"/>
      <c r="C61" s="132">
        <v>26</v>
      </c>
      <c r="D61" s="133"/>
      <c r="E61" s="111"/>
      <c r="F61" s="111"/>
      <c r="G61" s="134">
        <v>1</v>
      </c>
      <c r="H61" s="93" t="str">
        <f t="shared" si="1"/>
        <v/>
      </c>
      <c r="I61" s="113" t="e">
        <f t="shared" si="2"/>
        <v>#VALUE!</v>
      </c>
      <c r="J61" s="79"/>
      <c r="K61" s="79"/>
      <c r="L61" s="112" t="str">
        <f t="shared" si="3"/>
        <v/>
      </c>
      <c r="M61" s="93" t="str">
        <f t="shared" si="4"/>
        <v/>
      </c>
      <c r="N61" s="113" t="e">
        <f t="shared" si="7"/>
        <v>#DIV/0!</v>
      </c>
      <c r="O61" s="112" t="str">
        <f t="shared" si="5"/>
        <v/>
      </c>
      <c r="P61" s="79"/>
      <c r="Q61" s="135"/>
      <c r="R61" s="93" t="str">
        <f t="shared" si="8"/>
        <v/>
      </c>
      <c r="S61" s="112" t="str">
        <f t="shared" si="6"/>
        <v/>
      </c>
      <c r="T61" s="79"/>
    </row>
    <row r="62" spans="1:20" x14ac:dyDescent="0.15">
      <c r="A62" s="76"/>
      <c r="B62" s="78"/>
      <c r="C62" s="132">
        <v>27</v>
      </c>
      <c r="D62" s="133"/>
      <c r="E62" s="111"/>
      <c r="F62" s="111"/>
      <c r="G62" s="134">
        <v>1</v>
      </c>
      <c r="H62" s="93" t="str">
        <f t="shared" si="1"/>
        <v/>
      </c>
      <c r="I62" s="113" t="e">
        <f t="shared" si="2"/>
        <v>#VALUE!</v>
      </c>
      <c r="J62" s="79"/>
      <c r="K62" s="79"/>
      <c r="L62" s="112" t="str">
        <f t="shared" si="3"/>
        <v/>
      </c>
      <c r="M62" s="93" t="str">
        <f t="shared" si="4"/>
        <v/>
      </c>
      <c r="N62" s="113" t="e">
        <f t="shared" si="7"/>
        <v>#DIV/0!</v>
      </c>
      <c r="O62" s="112" t="str">
        <f t="shared" si="5"/>
        <v/>
      </c>
      <c r="P62" s="79"/>
      <c r="Q62" s="135"/>
      <c r="R62" s="93" t="str">
        <f t="shared" si="8"/>
        <v/>
      </c>
      <c r="S62" s="112" t="str">
        <f t="shared" si="6"/>
        <v/>
      </c>
      <c r="T62" s="79"/>
    </row>
    <row r="63" spans="1:20" x14ac:dyDescent="0.15">
      <c r="A63" s="76"/>
      <c r="B63" s="78"/>
      <c r="C63" s="132">
        <v>28</v>
      </c>
      <c r="D63" s="133"/>
      <c r="E63" s="111"/>
      <c r="F63" s="111"/>
      <c r="G63" s="134">
        <v>1</v>
      </c>
      <c r="H63" s="93" t="str">
        <f t="shared" si="1"/>
        <v/>
      </c>
      <c r="I63" s="113" t="e">
        <f t="shared" si="2"/>
        <v>#VALUE!</v>
      </c>
      <c r="J63" s="79"/>
      <c r="K63" s="79"/>
      <c r="L63" s="112" t="str">
        <f t="shared" si="3"/>
        <v/>
      </c>
      <c r="M63" s="93" t="str">
        <f t="shared" si="4"/>
        <v/>
      </c>
      <c r="N63" s="113" t="e">
        <f t="shared" si="7"/>
        <v>#DIV/0!</v>
      </c>
      <c r="O63" s="112" t="str">
        <f t="shared" si="5"/>
        <v/>
      </c>
      <c r="P63" s="79"/>
      <c r="Q63" s="135"/>
      <c r="R63" s="93" t="str">
        <f t="shared" si="8"/>
        <v/>
      </c>
      <c r="S63" s="112" t="str">
        <f t="shared" si="6"/>
        <v/>
      </c>
      <c r="T63" s="79"/>
    </row>
    <row r="64" spans="1:20" x14ac:dyDescent="0.15">
      <c r="A64" s="76"/>
      <c r="B64" s="78"/>
      <c r="C64" s="132">
        <v>29</v>
      </c>
      <c r="D64" s="133"/>
      <c r="E64" s="111"/>
      <c r="F64" s="111"/>
      <c r="G64" s="134">
        <v>1</v>
      </c>
      <c r="H64" s="93" t="str">
        <f t="shared" si="1"/>
        <v/>
      </c>
      <c r="I64" s="113" t="e">
        <f t="shared" si="2"/>
        <v>#VALUE!</v>
      </c>
      <c r="J64" s="79"/>
      <c r="K64" s="79"/>
      <c r="L64" s="112" t="str">
        <f t="shared" si="3"/>
        <v/>
      </c>
      <c r="M64" s="93" t="str">
        <f t="shared" si="4"/>
        <v/>
      </c>
      <c r="N64" s="113" t="e">
        <f t="shared" si="7"/>
        <v>#DIV/0!</v>
      </c>
      <c r="O64" s="112" t="str">
        <f t="shared" si="5"/>
        <v/>
      </c>
      <c r="P64" s="79"/>
      <c r="Q64" s="135"/>
      <c r="R64" s="93" t="str">
        <f t="shared" si="8"/>
        <v/>
      </c>
      <c r="S64" s="112" t="str">
        <f t="shared" si="6"/>
        <v/>
      </c>
      <c r="T64" s="79"/>
    </row>
    <row r="65" spans="1:20" x14ac:dyDescent="0.15">
      <c r="A65" s="76"/>
      <c r="B65" s="78"/>
      <c r="C65" s="132">
        <v>30</v>
      </c>
      <c r="D65" s="133"/>
      <c r="E65" s="111"/>
      <c r="F65" s="111"/>
      <c r="G65" s="134">
        <v>1</v>
      </c>
      <c r="H65" s="93" t="str">
        <f t="shared" si="1"/>
        <v/>
      </c>
      <c r="I65" s="113" t="e">
        <f t="shared" si="2"/>
        <v>#VALUE!</v>
      </c>
      <c r="J65" s="79"/>
      <c r="K65" s="79"/>
      <c r="L65" s="112" t="str">
        <f t="shared" si="3"/>
        <v/>
      </c>
      <c r="M65" s="93" t="str">
        <f t="shared" si="4"/>
        <v/>
      </c>
      <c r="N65" s="113" t="e">
        <f t="shared" si="7"/>
        <v>#DIV/0!</v>
      </c>
      <c r="O65" s="112" t="str">
        <f t="shared" si="5"/>
        <v/>
      </c>
      <c r="P65" s="79"/>
      <c r="Q65" s="135"/>
      <c r="R65" s="93" t="str">
        <f t="shared" si="8"/>
        <v/>
      </c>
      <c r="S65" s="112" t="str">
        <f t="shared" si="6"/>
        <v/>
      </c>
      <c r="T65" s="79"/>
    </row>
    <row r="66" spans="1:20" x14ac:dyDescent="0.15">
      <c r="A66" s="76"/>
      <c r="B66" s="78"/>
      <c r="C66" s="132">
        <v>31</v>
      </c>
      <c r="D66" s="133"/>
      <c r="E66" s="111"/>
      <c r="F66" s="111"/>
      <c r="G66" s="134">
        <v>1</v>
      </c>
      <c r="H66" s="93" t="str">
        <f t="shared" si="1"/>
        <v/>
      </c>
      <c r="I66" s="113" t="e">
        <f t="shared" si="2"/>
        <v>#VALUE!</v>
      </c>
      <c r="J66" s="79"/>
      <c r="K66" s="79"/>
      <c r="L66" s="112" t="str">
        <f t="shared" si="3"/>
        <v/>
      </c>
      <c r="M66" s="93" t="str">
        <f t="shared" si="4"/>
        <v/>
      </c>
      <c r="N66" s="113" t="e">
        <f t="shared" si="7"/>
        <v>#DIV/0!</v>
      </c>
      <c r="O66" s="112" t="str">
        <f t="shared" si="5"/>
        <v/>
      </c>
      <c r="P66" s="79"/>
      <c r="Q66" s="135"/>
      <c r="R66" s="93" t="str">
        <f t="shared" si="8"/>
        <v/>
      </c>
      <c r="S66" s="112" t="str">
        <f t="shared" si="6"/>
        <v/>
      </c>
      <c r="T66" s="79"/>
    </row>
    <row r="67" spans="1:20" x14ac:dyDescent="0.15">
      <c r="A67" s="76"/>
      <c r="B67" s="78"/>
      <c r="C67" s="132">
        <v>32</v>
      </c>
      <c r="D67" s="133"/>
      <c r="E67" s="111"/>
      <c r="F67" s="111"/>
      <c r="G67" s="134">
        <v>1</v>
      </c>
      <c r="H67" s="93" t="str">
        <f t="shared" si="1"/>
        <v/>
      </c>
      <c r="I67" s="113" t="e">
        <f t="shared" si="2"/>
        <v>#VALUE!</v>
      </c>
      <c r="J67" s="79"/>
      <c r="K67" s="79"/>
      <c r="L67" s="112" t="str">
        <f t="shared" si="3"/>
        <v/>
      </c>
      <c r="M67" s="93" t="str">
        <f t="shared" si="4"/>
        <v/>
      </c>
      <c r="N67" s="113" t="e">
        <f t="shared" si="7"/>
        <v>#DIV/0!</v>
      </c>
      <c r="O67" s="112" t="str">
        <f t="shared" si="5"/>
        <v/>
      </c>
      <c r="P67" s="79"/>
      <c r="Q67" s="135"/>
      <c r="R67" s="93" t="str">
        <f t="shared" si="8"/>
        <v/>
      </c>
      <c r="S67" s="112" t="str">
        <f t="shared" si="6"/>
        <v/>
      </c>
      <c r="T67" s="79"/>
    </row>
    <row r="68" spans="1:20" x14ac:dyDescent="0.15">
      <c r="A68" s="76"/>
      <c r="B68" s="78"/>
      <c r="C68" s="132">
        <v>33</v>
      </c>
      <c r="D68" s="133"/>
      <c r="E68" s="111"/>
      <c r="F68" s="111"/>
      <c r="G68" s="134">
        <v>1</v>
      </c>
      <c r="H68" s="93" t="str">
        <f t="shared" si="1"/>
        <v/>
      </c>
      <c r="I68" s="113" t="e">
        <f t="shared" si="2"/>
        <v>#VALUE!</v>
      </c>
      <c r="J68" s="79"/>
      <c r="K68" s="79"/>
      <c r="L68" s="112" t="str">
        <f t="shared" si="3"/>
        <v/>
      </c>
      <c r="M68" s="93" t="str">
        <f t="shared" si="4"/>
        <v/>
      </c>
      <c r="N68" s="113" t="e">
        <f t="shared" si="7"/>
        <v>#DIV/0!</v>
      </c>
      <c r="O68" s="112" t="str">
        <f t="shared" si="5"/>
        <v/>
      </c>
      <c r="P68" s="79"/>
      <c r="Q68" s="135"/>
      <c r="R68" s="93" t="str">
        <f t="shared" si="8"/>
        <v/>
      </c>
      <c r="S68" s="112" t="str">
        <f t="shared" si="6"/>
        <v/>
      </c>
      <c r="T68" s="79"/>
    </row>
    <row r="69" spans="1:20" x14ac:dyDescent="0.15">
      <c r="A69" s="76"/>
      <c r="B69" s="78"/>
      <c r="C69" s="132">
        <v>34</v>
      </c>
      <c r="D69" s="133"/>
      <c r="E69" s="111"/>
      <c r="F69" s="111"/>
      <c r="G69" s="134">
        <v>1</v>
      </c>
      <c r="H69" s="93" t="str">
        <f t="shared" si="1"/>
        <v/>
      </c>
      <c r="I69" s="113" t="e">
        <f t="shared" si="2"/>
        <v>#VALUE!</v>
      </c>
      <c r="J69" s="79"/>
      <c r="K69" s="79"/>
      <c r="L69" s="112" t="str">
        <f t="shared" si="3"/>
        <v/>
      </c>
      <c r="M69" s="93" t="str">
        <f t="shared" si="4"/>
        <v/>
      </c>
      <c r="N69" s="113" t="e">
        <f t="shared" si="7"/>
        <v>#DIV/0!</v>
      </c>
      <c r="O69" s="112" t="str">
        <f t="shared" si="5"/>
        <v/>
      </c>
      <c r="P69" s="79"/>
      <c r="Q69" s="135"/>
      <c r="R69" s="93" t="str">
        <f t="shared" si="8"/>
        <v/>
      </c>
      <c r="S69" s="112" t="str">
        <f t="shared" si="6"/>
        <v/>
      </c>
      <c r="T69" s="79"/>
    </row>
    <row r="70" spans="1:20" x14ac:dyDescent="0.15">
      <c r="A70" s="76"/>
      <c r="B70" s="78"/>
      <c r="C70" s="132">
        <v>35</v>
      </c>
      <c r="D70" s="133"/>
      <c r="E70" s="111"/>
      <c r="F70" s="111"/>
      <c r="G70" s="134">
        <v>1</v>
      </c>
      <c r="H70" s="93" t="str">
        <f t="shared" si="1"/>
        <v/>
      </c>
      <c r="I70" s="113" t="e">
        <f t="shared" si="2"/>
        <v>#VALUE!</v>
      </c>
      <c r="J70" s="79"/>
      <c r="K70" s="79"/>
      <c r="L70" s="112" t="str">
        <f t="shared" si="3"/>
        <v/>
      </c>
      <c r="M70" s="93" t="str">
        <f t="shared" si="4"/>
        <v/>
      </c>
      <c r="N70" s="113" t="e">
        <f t="shared" si="7"/>
        <v>#DIV/0!</v>
      </c>
      <c r="O70" s="112" t="str">
        <f t="shared" si="5"/>
        <v/>
      </c>
      <c r="P70" s="79"/>
      <c r="Q70" s="135"/>
      <c r="R70" s="93" t="str">
        <f t="shared" si="8"/>
        <v/>
      </c>
      <c r="S70" s="112" t="str">
        <f t="shared" si="6"/>
        <v/>
      </c>
      <c r="T70" s="79"/>
    </row>
    <row r="71" spans="1:20" x14ac:dyDescent="0.15">
      <c r="A71" s="76"/>
      <c r="B71" s="78"/>
      <c r="C71" s="132">
        <v>36</v>
      </c>
      <c r="D71" s="133"/>
      <c r="E71" s="111"/>
      <c r="F71" s="111"/>
      <c r="G71" s="134">
        <v>1</v>
      </c>
      <c r="H71" s="93" t="str">
        <f t="shared" si="1"/>
        <v/>
      </c>
      <c r="I71" s="113" t="e">
        <f t="shared" si="2"/>
        <v>#VALUE!</v>
      </c>
      <c r="J71" s="79"/>
      <c r="K71" s="79"/>
      <c r="L71" s="112" t="str">
        <f t="shared" si="3"/>
        <v/>
      </c>
      <c r="M71" s="93" t="str">
        <f t="shared" si="4"/>
        <v/>
      </c>
      <c r="N71" s="113" t="e">
        <f t="shared" si="7"/>
        <v>#DIV/0!</v>
      </c>
      <c r="O71" s="112" t="str">
        <f t="shared" si="5"/>
        <v/>
      </c>
      <c r="P71" s="79"/>
      <c r="Q71" s="135"/>
      <c r="R71" s="93" t="str">
        <f t="shared" si="8"/>
        <v/>
      </c>
      <c r="S71" s="112" t="str">
        <f t="shared" si="6"/>
        <v/>
      </c>
      <c r="T71" s="79"/>
    </row>
    <row r="72" spans="1:20" x14ac:dyDescent="0.15">
      <c r="A72" s="76"/>
      <c r="B72" s="78"/>
      <c r="C72" s="132">
        <v>37</v>
      </c>
      <c r="D72" s="133"/>
      <c r="E72" s="111"/>
      <c r="F72" s="111"/>
      <c r="G72" s="134">
        <v>1</v>
      </c>
      <c r="H72" s="93" t="str">
        <f t="shared" si="1"/>
        <v/>
      </c>
      <c r="I72" s="113" t="e">
        <f t="shared" si="2"/>
        <v>#VALUE!</v>
      </c>
      <c r="J72" s="79"/>
      <c r="K72" s="79"/>
      <c r="L72" s="112" t="str">
        <f t="shared" si="3"/>
        <v/>
      </c>
      <c r="M72" s="93" t="str">
        <f t="shared" si="4"/>
        <v/>
      </c>
      <c r="N72" s="113" t="e">
        <f>(100/Concentration__gL)*(Concentration__mg_L_TSO2/1000)</f>
        <v>#DIV/0!</v>
      </c>
      <c r="O72" s="112" t="str">
        <f t="shared" si="5"/>
        <v/>
      </c>
      <c r="P72" s="79"/>
      <c r="Q72" s="135"/>
      <c r="R72" s="93" t="str">
        <f t="shared" si="8"/>
        <v/>
      </c>
      <c r="S72" s="112" t="str">
        <f t="shared" si="6"/>
        <v/>
      </c>
      <c r="T72" s="79"/>
    </row>
    <row r="73" spans="1:20" x14ac:dyDescent="0.15">
      <c r="A73" s="76"/>
      <c r="B73" s="78"/>
      <c r="C73" s="132">
        <v>38</v>
      </c>
      <c r="D73" s="133"/>
      <c r="E73" s="111"/>
      <c r="F73" s="111"/>
      <c r="G73" s="134">
        <v>1</v>
      </c>
      <c r="H73" s="93" t="str">
        <f t="shared" si="1"/>
        <v/>
      </c>
      <c r="I73" s="113" t="e">
        <f t="shared" si="2"/>
        <v>#VALUE!</v>
      </c>
      <c r="J73" s="79"/>
      <c r="K73" s="79"/>
      <c r="L73" s="112" t="str">
        <f t="shared" si="3"/>
        <v/>
      </c>
      <c r="M73" s="93" t="str">
        <f t="shared" si="4"/>
        <v/>
      </c>
      <c r="N73" s="113" t="e">
        <f t="shared" si="7"/>
        <v>#DIV/0!</v>
      </c>
      <c r="O73" s="112" t="str">
        <f t="shared" si="5"/>
        <v/>
      </c>
      <c r="P73" s="79"/>
      <c r="Q73" s="135"/>
      <c r="R73" s="93" t="str">
        <f t="shared" si="8"/>
        <v/>
      </c>
      <c r="S73" s="112" t="str">
        <f t="shared" si="6"/>
        <v/>
      </c>
      <c r="T73" s="79"/>
    </row>
    <row r="74" spans="1:20" x14ac:dyDescent="0.15">
      <c r="A74" s="76"/>
      <c r="B74" s="78"/>
      <c r="C74" s="132">
        <v>39</v>
      </c>
      <c r="D74" s="133"/>
      <c r="E74" s="111"/>
      <c r="F74" s="111"/>
      <c r="G74" s="134">
        <v>1</v>
      </c>
      <c r="H74" s="93" t="str">
        <f t="shared" si="1"/>
        <v/>
      </c>
      <c r="I74" s="113" t="e">
        <f t="shared" si="2"/>
        <v>#VALUE!</v>
      </c>
      <c r="J74" s="79"/>
      <c r="K74" s="79"/>
      <c r="L74" s="112" t="str">
        <f t="shared" si="3"/>
        <v/>
      </c>
      <c r="M74" s="93" t="str">
        <f t="shared" si="4"/>
        <v/>
      </c>
      <c r="N74" s="113" t="e">
        <f t="shared" si="7"/>
        <v>#DIV/0!</v>
      </c>
      <c r="O74" s="112" t="str">
        <f t="shared" si="5"/>
        <v/>
      </c>
      <c r="P74" s="79"/>
      <c r="Q74" s="135"/>
      <c r="R74" s="93" t="str">
        <f t="shared" si="8"/>
        <v/>
      </c>
      <c r="S74" s="112" t="str">
        <f t="shared" si="6"/>
        <v/>
      </c>
      <c r="T74" s="79"/>
    </row>
    <row r="75" spans="1:20" x14ac:dyDescent="0.15">
      <c r="A75" s="76"/>
      <c r="B75" s="78"/>
      <c r="C75" s="132">
        <v>40</v>
      </c>
      <c r="D75" s="133"/>
      <c r="E75" s="111"/>
      <c r="F75" s="111"/>
      <c r="G75" s="134">
        <v>1</v>
      </c>
      <c r="H75" s="93" t="str">
        <f t="shared" si="1"/>
        <v/>
      </c>
      <c r="I75" s="113" t="e">
        <f t="shared" si="2"/>
        <v>#VALUE!</v>
      </c>
      <c r="J75" s="79"/>
      <c r="K75" s="79"/>
      <c r="L75" s="112" t="str">
        <f t="shared" si="3"/>
        <v/>
      </c>
      <c r="M75" s="93" t="str">
        <f t="shared" si="4"/>
        <v/>
      </c>
      <c r="N75" s="113" t="e">
        <f t="shared" si="7"/>
        <v>#DIV/0!</v>
      </c>
      <c r="O75" s="112" t="str">
        <f t="shared" si="5"/>
        <v/>
      </c>
      <c r="P75" s="79"/>
      <c r="Q75" s="135"/>
      <c r="R75" s="93" t="str">
        <f t="shared" si="8"/>
        <v/>
      </c>
      <c r="S75" s="112" t="str">
        <f t="shared" si="6"/>
        <v/>
      </c>
      <c r="T75" s="79"/>
    </row>
    <row r="76" spans="1:20" x14ac:dyDescent="0.15">
      <c r="A76" s="76"/>
      <c r="B76" s="78"/>
      <c r="C76" s="78"/>
      <c r="D76" s="78"/>
      <c r="E76" s="97"/>
      <c r="F76" s="97"/>
      <c r="G76" s="97"/>
      <c r="H76" s="97"/>
      <c r="I76" s="97"/>
      <c r="J76" s="97"/>
      <c r="K76" s="97"/>
      <c r="L76" s="97"/>
      <c r="M76" s="78"/>
      <c r="N76" s="78"/>
      <c r="O76" s="78"/>
      <c r="P76" s="97"/>
      <c r="Q76" s="97"/>
      <c r="R76" s="78"/>
      <c r="S76" s="79"/>
      <c r="T76" s="79"/>
    </row>
    <row r="77" spans="1:20" x14ac:dyDescent="0.15">
      <c r="A77" s="76"/>
      <c r="B77" s="78"/>
      <c r="C77" s="78"/>
      <c r="D77" s="78"/>
      <c r="E77" s="97"/>
      <c r="F77" s="97"/>
      <c r="G77" s="97"/>
      <c r="H77" s="97"/>
      <c r="I77" s="97"/>
      <c r="J77" s="97"/>
      <c r="K77" s="97"/>
      <c r="L77" s="97"/>
      <c r="M77" s="78"/>
      <c r="N77" s="78"/>
      <c r="O77" s="78"/>
      <c r="P77" s="97"/>
      <c r="Q77" s="97"/>
      <c r="R77" s="78"/>
      <c r="S77" s="79"/>
      <c r="T77" s="79"/>
    </row>
    <row r="78" spans="1:20" ht="9.25" customHeight="1" x14ac:dyDescent="0.15">
      <c r="A78" s="76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9"/>
      <c r="T78" s="79"/>
    </row>
    <row r="79" spans="1:20" ht="400" customHeight="1" x14ac:dyDescent="0.15"/>
  </sheetData>
  <sheetProtection password="8E71" sheet="1" objects="1" scenarios="1"/>
  <mergeCells count="9">
    <mergeCell ref="E27:E28"/>
    <mergeCell ref="E29:E30"/>
    <mergeCell ref="E31:E32"/>
    <mergeCell ref="E4:G4"/>
    <mergeCell ref="L7:Q7"/>
    <mergeCell ref="L13:Q13"/>
    <mergeCell ref="E21:E22"/>
    <mergeCell ref="E23:E24"/>
    <mergeCell ref="E25:E26"/>
  </mergeCells>
  <dataValidations count="4">
    <dataValidation type="decimal" allowBlank="1" showErrorMessage="1" error="Please enter numeric values only." sqref="E76:F77">
      <formula1>0</formula1>
      <formula2>100</formula2>
    </dataValidation>
    <dataValidation type="decimal" errorStyle="warning" allowBlank="1" showErrorMessage="1" error="Please enter numeric values only." sqref="G76:I77">
      <formula1>0</formula1>
      <formula2>100</formula2>
    </dataValidation>
    <dataValidation type="decimal" allowBlank="1" showErrorMessage="1" error="Enter numeric values only" sqref="E33 Q36:Q75 F21:G33 E21 E23 E25 E27 E29 E31 E36:G75">
      <formula1>0</formula1>
      <formula2>10000</formula2>
    </dataValidation>
    <dataValidation allowBlank="1" showInputMessage="1" sqref="M23 G8:G9 E14:G18 H10 H7 D6:H6 D12:J12 M31 H13 H16:J18 M21 I21:I32 K21 K23 K25 K27 K29 K31 M25 M27 M29 E8:F10 E4"/>
  </dataValidations>
  <pageMargins left="0.59055118110236227" right="0.59055118110236227" top="0.59055118110236227" bottom="0.98425196850393704" header="0.51181102362204722" footer="0.51181102362204722"/>
  <pageSetup paperSize="9" scale="74" fitToHeight="2" orientation="portrait" horizontalDpi="360" verticalDpi="360" r:id="rId1"/>
  <headerFooter alignWithMargins="0">
    <oddFooter>&amp;LPrinted on &amp;D, 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Instructions</vt:lpstr>
      <vt:lpstr>MegaCalc TOTAL-SO2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Utilisateur de Microsoft Office</cp:lastModifiedBy>
  <cp:lastPrinted>2007-04-20T13:41:01Z</cp:lastPrinted>
  <dcterms:created xsi:type="dcterms:W3CDTF">2004-10-05T18:50:23Z</dcterms:created>
  <dcterms:modified xsi:type="dcterms:W3CDTF">2020-03-12T15:16:02Z</dcterms:modified>
</cp:coreProperties>
</file>