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GLNAM\"/>
    </mc:Choice>
  </mc:AlternateContent>
  <xr:revisionPtr revIDLastSave="0" documentId="13_ncr:1_{1182A632-5029-4C21-9372-BF8E4B4DB521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 xr2:uid="{00000000-000D-0000-FFFF-FFFF00000000}"/>
  </bookViews>
  <sheets>
    <sheet name="Instructions" sheetId="1" r:id="rId1"/>
    <sheet name="MegaCalc" sheetId="3" r:id="rId2"/>
  </sheets>
  <definedNames>
    <definedName name="A1_ablank_1">MegaCalc!$F$8</definedName>
    <definedName name="A1_ablank_2">MegaCalc!$F$10</definedName>
    <definedName name="A1_ablank_ave">MegaCalc!$F$12</definedName>
    <definedName name="A1_ublank_1">MegaCalc!$F$9</definedName>
    <definedName name="A1_ublank_2">MegaCalc!$F$11</definedName>
    <definedName name="A1_ublank_ave">MegaCalc!$F$13</definedName>
    <definedName name="A2_ablank_1">MegaCalc!$G$8</definedName>
    <definedName name="A2_ablank_2">MegaCalc!$G$10</definedName>
    <definedName name="A2_ablank_ave">MegaCalc!$G$12</definedName>
    <definedName name="A2_ublank_1">MegaCalc!$G$9</definedName>
    <definedName name="A2_ublank_2">MegaCalc!$G$11</definedName>
    <definedName name="A2_ublank_ave">MegaCalc!$G$13</definedName>
    <definedName name="Change_absorbance">MegaCalc!$K$17:$K$37</definedName>
    <definedName name="Concentration_gg">MegaCalc!$Q$17:$Q$37</definedName>
    <definedName name="Concentration_gL">MegaCalc!$M$17:$M$37</definedName>
    <definedName name="Contact_us">Instructions!$C$52</definedName>
    <definedName name="Creep_calculation">#REF!</definedName>
    <definedName name="Dilution">MegaCalc!$I$17:$I$37</definedName>
    <definedName name="Instructions">Instructions!$A$2</definedName>
    <definedName name="_xlnm.Print_Area" localSheetId="0">Instructions!$B$2:$P$52</definedName>
    <definedName name="_xlnm.Print_Area" localSheetId="1">MegaCalc!$B$2:$S$37</definedName>
    <definedName name="_xlnm.Print_Titles" localSheetId="1">MegaCalc!$15:$16</definedName>
    <definedName name="Sample_con_gL">MegaCalc!$P$17:$P$37</definedName>
    <definedName name="Sample_volume">MegaCalc!$H$17:$H$37</definedName>
    <definedName name="use_mega_calculator">MegaCalc!$A$1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3" l="1"/>
  <c r="L17" i="3" s="1"/>
  <c r="G12" i="3"/>
  <c r="F13" i="3"/>
  <c r="G13" i="3"/>
  <c r="L28" i="3" s="1"/>
  <c r="N32" i="3"/>
  <c r="N26" i="3"/>
  <c r="N20" i="3"/>
  <c r="N37" i="3"/>
  <c r="L35" i="3"/>
  <c r="L29" i="3"/>
  <c r="N25" i="3"/>
  <c r="L23" i="3"/>
  <c r="K19" i="3" l="1"/>
  <c r="M19" i="3" s="1"/>
  <c r="Q19" i="3" s="1"/>
  <c r="R19" i="3" s="1"/>
  <c r="K28" i="3"/>
  <c r="M28" i="3" s="1"/>
  <c r="Q28" i="3" s="1"/>
  <c r="R28" i="3" s="1"/>
  <c r="K31" i="3"/>
  <c r="M31" i="3" s="1"/>
  <c r="Q31" i="3" s="1"/>
  <c r="R31" i="3" s="1"/>
  <c r="K37" i="3"/>
  <c r="M37" i="3" s="1"/>
  <c r="Q37" i="3" s="1"/>
  <c r="R37" i="3" s="1"/>
  <c r="N19" i="3"/>
  <c r="N31" i="3"/>
  <c r="K22" i="3"/>
  <c r="M22" i="3" s="1"/>
  <c r="Q22" i="3" s="1"/>
  <c r="R22" i="3" s="1"/>
  <c r="K25" i="3"/>
  <c r="M25" i="3" s="1"/>
  <c r="Q25" i="3" s="1"/>
  <c r="R25" i="3" s="1"/>
  <c r="K34" i="3"/>
  <c r="M34" i="3" s="1"/>
  <c r="Q34" i="3" s="1"/>
  <c r="R34" i="3" s="1"/>
  <c r="L22" i="3"/>
  <c r="L34" i="3"/>
  <c r="L20" i="3"/>
  <c r="L26" i="3"/>
  <c r="L32" i="3"/>
  <c r="N17" i="3"/>
  <c r="N23" i="3"/>
  <c r="N29" i="3"/>
  <c r="N35" i="3"/>
  <c r="N22" i="3"/>
  <c r="N28" i="3"/>
  <c r="N34" i="3"/>
  <c r="L19" i="3"/>
  <c r="L25" i="3"/>
  <c r="L31" i="3"/>
  <c r="L37" i="3"/>
  <c r="K35" i="3"/>
  <c r="M35" i="3" s="1"/>
  <c r="Q35" i="3" s="1"/>
  <c r="R35" i="3" s="1"/>
  <c r="K32" i="3"/>
  <c r="M32" i="3" s="1"/>
  <c r="Q32" i="3" s="1"/>
  <c r="R32" i="3" s="1"/>
  <c r="K29" i="3"/>
  <c r="M29" i="3" s="1"/>
  <c r="Q29" i="3" s="1"/>
  <c r="R29" i="3" s="1"/>
  <c r="K26" i="3"/>
  <c r="M26" i="3" s="1"/>
  <c r="Q26" i="3" s="1"/>
  <c r="R26" i="3" s="1"/>
  <c r="K23" i="3"/>
  <c r="M23" i="3" s="1"/>
  <c r="Q23" i="3" s="1"/>
  <c r="R23" i="3" s="1"/>
  <c r="K20" i="3"/>
  <c r="M20" i="3" s="1"/>
  <c r="Q20" i="3" s="1"/>
  <c r="R20" i="3" s="1"/>
  <c r="K17" i="3"/>
  <c r="M17" i="3" s="1"/>
  <c r="Q17" i="3" s="1"/>
  <c r="R1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2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Concentration: grams of Ammonia and Ammonia + L-Glutamine per litre of sample </t>
        </r>
      </text>
    </comment>
    <comment ref="N2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O26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Concentration: grams of Ammonia and Ammonia + L-Glutamine per 100 grams of sample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N1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 xml:space="preserve">Concentration: grams of Ammonia and Ammonia + L-Glutamine per litre of sample </t>
        </r>
      </text>
    </comment>
    <comment ref="P16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R16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Concentration: grams of Ammonia and Ammonia + L-Glutamine per 100 grams of sample</t>
        </r>
      </text>
    </comment>
  </commentList>
</comments>
</file>

<file path=xl/sharedStrings.xml><?xml version="1.0" encoding="utf-8"?>
<sst xmlns="http://schemas.openxmlformats.org/spreadsheetml/2006/main" count="108" uniqueCount="40">
  <si>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</si>
  <si>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</si>
  <si>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</si>
  <si>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</si>
  <si>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</si>
  <si>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</si>
  <si>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</si>
  <si>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</si>
  <si>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</si>
  <si>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</si>
  <si>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</si>
  <si>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</si>
  <si>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</si>
  <si>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</si>
  <si>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</si>
  <si>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</si>
  <si>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</si>
  <si>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</si>
  <si>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</si>
  <si>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</si>
  <si>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</si>
  <si>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</si>
  <si>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</si>
  <si>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</si>
  <si>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</si>
  <si>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t>Analyte</t>
  </si>
  <si>
    <t xml:space="preserve">   Abs Analyte</t>
  </si>
  <si>
    <t>Analyte
(g/L)</t>
  </si>
  <si>
    <t>Analyte (g/100g)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</si>
  <si>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</si>
  <si>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Ammonia</t>
  </si>
  <si>
    <t>Ave</t>
  </si>
  <si>
    <t>L-Glutamine</t>
  </si>
  <si>
    <t>Amm + L-Glut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</si>
  <si>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</t>
    </r>
  </si>
  <si>
    <t>To zoom up or down, ensure the Standard tool bar is showing (View &gt; Toolbars) &amp; use the Zoom drop-down list.</t>
  </si>
  <si>
    <t/>
  </si>
  <si>
    <t>Megazyme Knowledge Base</t>
  </si>
  <si>
    <t>Customer Support</t>
  </si>
  <si>
    <t>K-GLNAM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</si>
</sst>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1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  <font>
      <sz val="10"/>
      <color indexed="63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2" borderId="0" xfId="0" applyFont="1" applyFill="1" applyBorder="1" applyProtection="1"/>
    <xf numFmtId="0" fontId="1" fillId="0" borderId="0" xfId="0" applyFont="1" applyProtection="1"/>
    <xf numFmtId="0" fontId="1" fillId="3" borderId="0" xfId="0" applyFont="1" applyFill="1" applyBorder="1" applyProtection="1"/>
    <xf numFmtId="0" fontId="6" fillId="3" borderId="0" xfId="0" applyFont="1" applyFill="1" applyBorder="1" applyAlignment="1" applyProtection="1">
      <alignment horizontal="left" vertical="top"/>
    </xf>
    <xf numFmtId="0" fontId="1" fillId="3" borderId="0" xfId="0" applyFont="1" applyFill="1" applyProtection="1"/>
    <xf numFmtId="0" fontId="2" fillId="3" borderId="1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3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64" fontId="1" fillId="3" borderId="0" xfId="0" applyNumberFormat="1" applyFont="1" applyFill="1" applyBorder="1" applyAlignment="1" applyProtection="1">
      <alignment horizontal="left"/>
    </xf>
    <xf numFmtId="164" fontId="1" fillId="3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3" borderId="0" xfId="0" applyFont="1" applyFill="1" applyBorder="1" applyAlignment="1" applyProtection="1">
      <alignment wrapText="1"/>
    </xf>
    <xf numFmtId="0" fontId="1" fillId="3" borderId="0" xfId="0" applyFont="1" applyFill="1" applyAlignment="1" applyProtection="1">
      <alignment wrapText="1"/>
    </xf>
    <xf numFmtId="0" fontId="8" fillId="3" borderId="0" xfId="0" applyFont="1" applyFill="1" applyBorder="1" applyAlignment="1" applyProtection="1">
      <alignment horizontal="left" vertical="top"/>
    </xf>
    <xf numFmtId="164" fontId="10" fillId="3" borderId="0" xfId="0" applyNumberFormat="1" applyFont="1" applyFill="1" applyBorder="1" applyAlignment="1" applyProtection="1">
      <alignment horizontal="right"/>
    </xf>
    <xf numFmtId="0" fontId="10" fillId="3" borderId="0" xfId="0" applyFont="1" applyFill="1" applyBorder="1" applyProtection="1"/>
    <xf numFmtId="0" fontId="10" fillId="3" borderId="0" xfId="0" applyFont="1" applyFill="1" applyBorder="1" applyAlignment="1" applyProtection="1">
      <alignment wrapText="1"/>
    </xf>
    <xf numFmtId="0" fontId="10" fillId="3" borderId="0" xfId="0" applyFont="1" applyFill="1" applyAlignment="1" applyProtection="1">
      <alignment wrapText="1"/>
    </xf>
    <xf numFmtId="0" fontId="10" fillId="3" borderId="0" xfId="0" applyFont="1" applyFill="1" applyAlignment="1" applyProtection="1"/>
    <xf numFmtId="0" fontId="10" fillId="3" borderId="0" xfId="0" applyFont="1" applyFill="1" applyProtection="1"/>
    <xf numFmtId="164" fontId="2" fillId="3" borderId="0" xfId="0" applyNumberFormat="1" applyFont="1" applyFill="1" applyBorder="1" applyAlignment="1" applyProtection="1">
      <alignment horizontal="left"/>
    </xf>
    <xf numFmtId="0" fontId="5" fillId="3" borderId="0" xfId="1" applyFill="1" applyAlignment="1" applyProtection="1">
      <alignment horizontal="right" vertical="top" wrapText="1"/>
    </xf>
    <xf numFmtId="0" fontId="13" fillId="3" borderId="0" xfId="0" applyFont="1" applyFill="1" applyProtection="1"/>
    <xf numFmtId="0" fontId="2" fillId="3" borderId="0" xfId="0" applyFont="1" applyFill="1" applyBorder="1" applyProtection="1"/>
    <xf numFmtId="0" fontId="15" fillId="3" borderId="1" xfId="0" applyFont="1" applyFill="1" applyBorder="1" applyAlignment="1" applyProtection="1">
      <alignment horizontal="center"/>
    </xf>
    <xf numFmtId="16" fontId="1" fillId="3" borderId="0" xfId="0" applyNumberFormat="1" applyFont="1" applyFill="1" applyBorder="1" applyProtection="1"/>
    <xf numFmtId="0" fontId="13" fillId="3" borderId="1" xfId="0" applyFont="1" applyFill="1" applyBorder="1" applyAlignment="1" applyProtection="1">
      <alignment horizontal="center" vertical="top" wrapText="1"/>
    </xf>
    <xf numFmtId="0" fontId="13" fillId="3" borderId="0" xfId="0" applyFont="1" applyFill="1" applyBorder="1" applyAlignment="1" applyProtection="1">
      <alignment horizontal="left"/>
    </xf>
    <xf numFmtId="0" fontId="16" fillId="3" borderId="0" xfId="0" applyFont="1" applyFill="1" applyProtection="1"/>
    <xf numFmtId="0" fontId="12" fillId="3" borderId="0" xfId="0" applyFont="1" applyFill="1" applyAlignment="1" applyProtection="1">
      <alignment wrapText="1"/>
    </xf>
    <xf numFmtId="0" fontId="17" fillId="3" borderId="0" xfId="1" applyFont="1" applyFill="1" applyAlignment="1" applyProtection="1"/>
    <xf numFmtId="0" fontId="10" fillId="3" borderId="0" xfId="1" applyFont="1" applyFill="1" applyAlignment="1" applyProtection="1">
      <alignment wrapText="1"/>
    </xf>
    <xf numFmtId="0" fontId="16" fillId="3" borderId="0" xfId="0" applyFont="1" applyFill="1" applyAlignment="1" applyProtection="1"/>
    <xf numFmtId="0" fontId="17" fillId="3" borderId="0" xfId="1" applyFont="1" applyFill="1" applyAlignment="1" applyProtection="1">
      <alignment wrapText="1"/>
    </xf>
    <xf numFmtId="0" fontId="1" fillId="4" borderId="2" xfId="0" applyFont="1" applyFill="1" applyBorder="1" applyProtection="1">
      <protection locked="0"/>
    </xf>
    <xf numFmtId="164" fontId="1" fillId="4" borderId="2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165" fontId="1" fillId="4" borderId="2" xfId="0" applyNumberFormat="1" applyFont="1" applyFill="1" applyBorder="1" applyProtection="1">
      <protection locked="0"/>
    </xf>
    <xf numFmtId="0" fontId="0" fillId="3" borderId="0" xfId="0" applyFill="1" applyAlignment="1" applyProtection="1">
      <alignment wrapText="1"/>
    </xf>
    <xf numFmtId="0" fontId="1" fillId="2" borderId="0" xfId="0" applyFont="1" applyFill="1" applyProtection="1"/>
    <xf numFmtId="0" fontId="1" fillId="0" borderId="0" xfId="0" applyFont="1" applyFill="1" applyProtection="1"/>
    <xf numFmtId="0" fontId="1" fillId="3" borderId="0" xfId="0" applyFont="1" applyFill="1" applyBorder="1" applyAlignment="1" applyProtection="1">
      <alignment horizontal="center"/>
    </xf>
    <xf numFmtId="164" fontId="1" fillId="4" borderId="3" xfId="0" applyNumberFormat="1" applyFont="1" applyFill="1" applyBorder="1" applyProtection="1">
      <protection locked="0"/>
    </xf>
    <xf numFmtId="164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164" fontId="1" fillId="3" borderId="0" xfId="0" applyNumberFormat="1" applyFont="1" applyFill="1" applyBorder="1" applyProtection="1"/>
    <xf numFmtId="0" fontId="1" fillId="3" borderId="0" xfId="0" applyFont="1" applyFill="1" applyAlignment="1" applyProtection="1">
      <alignment horizontal="right"/>
    </xf>
    <xf numFmtId="164" fontId="1" fillId="3" borderId="2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5" xfId="0" applyFont="1" applyFill="1" applyBorder="1" applyAlignment="1" applyProtection="1">
      <alignment horizontal="left" vertical="top" wrapText="1"/>
    </xf>
    <xf numFmtId="0" fontId="2" fillId="3" borderId="6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1" fillId="3" borderId="5" xfId="0" applyFont="1" applyFill="1" applyBorder="1" applyProtection="1"/>
    <xf numFmtId="0" fontId="1" fillId="3" borderId="2" xfId="0" applyFont="1" applyFill="1" applyBorder="1" applyProtection="1"/>
    <xf numFmtId="0" fontId="1" fillId="3" borderId="6" xfId="0" applyFont="1" applyFill="1" applyBorder="1" applyProtection="1"/>
    <xf numFmtId="164" fontId="1" fillId="5" borderId="2" xfId="0" applyNumberFormat="1" applyFont="1" applyFill="1" applyBorder="1" applyProtection="1"/>
    <xf numFmtId="164" fontId="1" fillId="3" borderId="2" xfId="0" applyNumberFormat="1" applyFont="1" applyFill="1" applyBorder="1" applyProtection="1"/>
    <xf numFmtId="0" fontId="1" fillId="5" borderId="2" xfId="0" applyFont="1" applyFill="1" applyBorder="1" applyProtection="1"/>
    <xf numFmtId="165" fontId="1" fillId="3" borderId="2" xfId="0" applyNumberFormat="1" applyFont="1" applyFill="1" applyBorder="1" applyProtection="1"/>
    <xf numFmtId="0" fontId="1" fillId="3" borderId="8" xfId="0" applyFont="1" applyFill="1" applyBorder="1" applyProtection="1"/>
    <xf numFmtId="0" fontId="1" fillId="3" borderId="4" xfId="0" applyFont="1" applyFill="1" applyBorder="1" applyProtection="1"/>
    <xf numFmtId="164" fontId="1" fillId="5" borderId="4" xfId="0" applyNumberFormat="1" applyFont="1" applyFill="1" applyBorder="1" applyProtection="1"/>
    <xf numFmtId="164" fontId="1" fillId="3" borderId="4" xfId="0" applyNumberFormat="1" applyFont="1" applyFill="1" applyBorder="1" applyProtection="1"/>
    <xf numFmtId="0" fontId="1" fillId="5" borderId="4" xfId="0" applyFont="1" applyFill="1" applyBorder="1" applyProtection="1"/>
    <xf numFmtId="165" fontId="1" fillId="3" borderId="4" xfId="0" applyNumberFormat="1" applyFont="1" applyFill="1" applyBorder="1" applyProtection="1"/>
    <xf numFmtId="0" fontId="1" fillId="3" borderId="9" xfId="0" applyFont="1" applyFill="1" applyBorder="1" applyProtection="1"/>
    <xf numFmtId="0" fontId="1" fillId="3" borderId="10" xfId="0" applyFont="1" applyFill="1" applyBorder="1" applyProtection="1"/>
    <xf numFmtId="0" fontId="1" fillId="3" borderId="3" xfId="0" applyFont="1" applyFill="1" applyBorder="1" applyProtection="1"/>
    <xf numFmtId="164" fontId="1" fillId="5" borderId="3" xfId="0" applyNumberFormat="1" applyFont="1" applyFill="1" applyBorder="1" applyProtection="1"/>
    <xf numFmtId="164" fontId="1" fillId="3" borderId="3" xfId="0" applyNumberFormat="1" applyFont="1" applyFill="1" applyBorder="1" applyProtection="1"/>
    <xf numFmtId="0" fontId="1" fillId="5" borderId="3" xfId="0" applyFont="1" applyFill="1" applyBorder="1" applyProtection="1"/>
    <xf numFmtId="165" fontId="1" fillId="3" borderId="3" xfId="0" applyNumberFormat="1" applyFont="1" applyFill="1" applyBorder="1" applyProtection="1"/>
    <xf numFmtId="164" fontId="1" fillId="3" borderId="1" xfId="0" applyNumberFormat="1" applyFont="1" applyFill="1" applyBorder="1" applyAlignment="1" applyProtection="1">
      <alignment horizontal="right"/>
    </xf>
    <xf numFmtId="0" fontId="1" fillId="3" borderId="11" xfId="0" applyFont="1" applyFill="1" applyBorder="1" applyProtection="1"/>
    <xf numFmtId="0" fontId="1" fillId="3" borderId="12" xfId="0" applyFont="1" applyFill="1" applyBorder="1" applyProtection="1"/>
    <xf numFmtId="0" fontId="2" fillId="3" borderId="1" xfId="0" applyFont="1" applyFill="1" applyBorder="1" applyProtection="1"/>
    <xf numFmtId="164" fontId="20" fillId="4" borderId="2" xfId="0" applyNumberFormat="1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right"/>
    </xf>
    <xf numFmtId="0" fontId="10" fillId="3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3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4" fontId="1" fillId="4" borderId="13" xfId="0" applyNumberFormat="1" applyFont="1" applyFill="1" applyBorder="1" applyAlignment="1" applyProtection="1">
      <alignment horizontal="left"/>
      <protection locked="0"/>
    </xf>
    <xf numFmtId="164" fontId="1" fillId="4" borderId="7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hyperlink" Target="#MegaCalc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33</xdr:row>
      <xdr:rowOff>0</xdr:rowOff>
    </xdr:from>
    <xdr:to>
      <xdr:col>15</xdr:col>
      <xdr:colOff>190500</xdr:colOff>
      <xdr:row>38</xdr:row>
      <xdr:rowOff>19050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EE68D3E2-C9CC-42B0-B57B-F9F890929FB7}"/>
            </a:ext>
          </a:extLst>
        </xdr:cNvPr>
        <xdr:cNvSpPr>
          <a:spLocks noChangeArrowheads="1"/>
        </xdr:cNvSpPr>
      </xdr:nvSpPr>
      <xdr:spPr bwMode="auto">
        <a:xfrm>
          <a:off x="4752975" y="7981950"/>
          <a:ext cx="3276600" cy="828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4</xdr:col>
      <xdr:colOff>180975</xdr:colOff>
      <xdr:row>12</xdr:row>
      <xdr:rowOff>247650</xdr:rowOff>
    </xdr:from>
    <xdr:to>
      <xdr:col>4</xdr:col>
      <xdr:colOff>180975</xdr:colOff>
      <xdr:row>13</xdr:row>
      <xdr:rowOff>19050</xdr:rowOff>
    </xdr:to>
    <xdr:sp macro="" textlink="">
      <xdr:nvSpPr>
        <xdr:cNvPr id="6370" name="Line 10">
          <a:extLst>
            <a:ext uri="{FF2B5EF4-FFF2-40B4-BE49-F238E27FC236}">
              <a16:creationId xmlns:a16="http://schemas.microsoft.com/office/drawing/2014/main" id="{4CC681B9-98D0-4D1C-ABAB-A9C00D9F5B28}"/>
            </a:ext>
          </a:extLst>
        </xdr:cNvPr>
        <xdr:cNvSpPr>
          <a:spLocks noChangeShapeType="1"/>
        </xdr:cNvSpPr>
      </xdr:nvSpPr>
      <xdr:spPr bwMode="auto">
        <a:xfrm>
          <a:off x="1095375" y="3743325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180975</xdr:colOff>
      <xdr:row>12</xdr:row>
      <xdr:rowOff>0</xdr:rowOff>
    </xdr:from>
    <xdr:to>
      <xdr:col>7</xdr:col>
      <xdr:colOff>419100</xdr:colOff>
      <xdr:row>12</xdr:row>
      <xdr:rowOff>381000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0DC2094B-6591-4A41-8CFC-0EEA31AC4B7D}"/>
            </a:ext>
          </a:extLst>
        </xdr:cNvPr>
        <xdr:cNvSpPr>
          <a:spLocks noChangeArrowheads="1"/>
        </xdr:cNvSpPr>
      </xdr:nvSpPr>
      <xdr:spPr bwMode="auto">
        <a:xfrm>
          <a:off x="409575" y="3400425"/>
          <a:ext cx="32670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361950</xdr:colOff>
      <xdr:row>23</xdr:row>
      <xdr:rowOff>180975</xdr:rowOff>
    </xdr:from>
    <xdr:to>
      <xdr:col>10</xdr:col>
      <xdr:colOff>133350</xdr:colOff>
      <xdr:row>26</xdr:row>
      <xdr:rowOff>133350</xdr:rowOff>
    </xdr:to>
    <xdr:sp macro="" textlink="">
      <xdr:nvSpPr>
        <xdr:cNvPr id="6372" name="Line 12">
          <a:extLst>
            <a:ext uri="{FF2B5EF4-FFF2-40B4-BE49-F238E27FC236}">
              <a16:creationId xmlns:a16="http://schemas.microsoft.com/office/drawing/2014/main" id="{A31724E0-3411-4F74-9B8F-35D316E58552}"/>
            </a:ext>
          </a:extLst>
        </xdr:cNvPr>
        <xdr:cNvSpPr>
          <a:spLocks noChangeShapeType="1"/>
        </xdr:cNvSpPr>
      </xdr:nvSpPr>
      <xdr:spPr bwMode="auto">
        <a:xfrm flipH="1">
          <a:off x="2286000" y="6219825"/>
          <a:ext cx="2600325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10</xdr:col>
      <xdr:colOff>9525</xdr:colOff>
      <xdr:row>16</xdr:row>
      <xdr:rowOff>123825</xdr:rowOff>
    </xdr:to>
    <xdr:sp macro="" textlink="">
      <xdr:nvSpPr>
        <xdr:cNvPr id="6373" name="Line 14">
          <a:extLst>
            <a:ext uri="{FF2B5EF4-FFF2-40B4-BE49-F238E27FC236}">
              <a16:creationId xmlns:a16="http://schemas.microsoft.com/office/drawing/2014/main" id="{468E1613-9E61-497D-BD7F-21A87FC5B0A3}"/>
            </a:ext>
          </a:extLst>
        </xdr:cNvPr>
        <xdr:cNvSpPr>
          <a:spLocks noChangeShapeType="1"/>
        </xdr:cNvSpPr>
      </xdr:nvSpPr>
      <xdr:spPr bwMode="auto">
        <a:xfrm flipH="1">
          <a:off x="2390775" y="4048125"/>
          <a:ext cx="2371725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15</xdr:col>
      <xdr:colOff>200025</xdr:colOff>
      <xdr:row>24</xdr:row>
      <xdr:rowOff>19050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6508FAEF-B1B1-46EC-AAF5-2C7ECFFFE6B0}"/>
            </a:ext>
          </a:extLst>
        </xdr:cNvPr>
        <xdr:cNvSpPr>
          <a:spLocks noChangeArrowheads="1"/>
        </xdr:cNvSpPr>
      </xdr:nvSpPr>
      <xdr:spPr bwMode="auto">
        <a:xfrm>
          <a:off x="4752975" y="4857750"/>
          <a:ext cx="3286125" cy="1209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Enter values for Ammonia, and Ammonia + L-Glutamine (Ammonia + L-Glut). L-Glutamine will be calculated automatically.</a:t>
          </a:r>
          <a:endParaRPr lang="en-IE"/>
        </a:p>
      </xdr:txBody>
    </xdr:sp>
    <xdr:clientData/>
  </xdr:twoCellAnchor>
  <xdr:twoCellAnchor>
    <xdr:from>
      <xdr:col>13</xdr:col>
      <xdr:colOff>266700</xdr:colOff>
      <xdr:row>6</xdr:row>
      <xdr:rowOff>9525</xdr:rowOff>
    </xdr:from>
    <xdr:to>
      <xdr:col>14</xdr:col>
      <xdr:colOff>662104</xdr:colOff>
      <xdr:row>6</xdr:row>
      <xdr:rowOff>209085</xdr:rowOff>
    </xdr:to>
    <xdr:sp macro="" textlink="">
      <xdr:nvSpPr>
        <xdr:cNvPr id="6185" name="Text Box 4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0E5564-D74C-435E-9FCC-D006198CE092}"/>
            </a:ext>
          </a:extLst>
        </xdr:cNvPr>
        <xdr:cNvSpPr txBox="1">
          <a:spLocks noChangeArrowheads="1"/>
        </xdr:cNvSpPr>
      </xdr:nvSpPr>
      <xdr:spPr bwMode="auto">
        <a:xfrm>
          <a:off x="6690267" y="1275653"/>
          <a:ext cx="1092355" cy="1995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66675</xdr:colOff>
      <xdr:row>8</xdr:row>
      <xdr:rowOff>64817</xdr:rowOff>
    </xdr:from>
    <xdr:to>
      <xdr:col>4</xdr:col>
      <xdr:colOff>419100</xdr:colOff>
      <xdr:row>8</xdr:row>
      <xdr:rowOff>255317</xdr:rowOff>
    </xdr:to>
    <xdr:sp macro="" textlink="">
      <xdr:nvSpPr>
        <xdr:cNvPr id="6187" name="Text Box 4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CFE762-2B34-41C3-BFFD-DB4C06044692}"/>
            </a:ext>
          </a:extLst>
        </xdr:cNvPr>
        <xdr:cNvSpPr txBox="1">
          <a:spLocks noChangeArrowheads="1"/>
        </xdr:cNvSpPr>
      </xdr:nvSpPr>
      <xdr:spPr bwMode="auto">
        <a:xfrm>
          <a:off x="217681" y="2504146"/>
          <a:ext cx="1119071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9525</xdr:colOff>
      <xdr:row>45</xdr:row>
      <xdr:rowOff>758515</xdr:rowOff>
    </xdr:from>
    <xdr:to>
      <xdr:col>4</xdr:col>
      <xdr:colOff>800100</xdr:colOff>
      <xdr:row>46</xdr:row>
      <xdr:rowOff>191894</xdr:rowOff>
    </xdr:to>
    <xdr:sp macro="" textlink="">
      <xdr:nvSpPr>
        <xdr:cNvPr id="6188" name="Text Box 4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330BD5-BB9A-4696-A33E-AC791768C399}"/>
            </a:ext>
          </a:extLst>
        </xdr:cNvPr>
        <xdr:cNvSpPr txBox="1">
          <a:spLocks noChangeArrowheads="1"/>
        </xdr:cNvSpPr>
      </xdr:nvSpPr>
      <xdr:spPr bwMode="auto">
        <a:xfrm>
          <a:off x="161925" y="11630025"/>
          <a:ext cx="15525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10</xdr:col>
      <xdr:colOff>0</xdr:colOff>
      <xdr:row>11</xdr:row>
      <xdr:rowOff>180975</xdr:rowOff>
    </xdr:from>
    <xdr:to>
      <xdr:col>15</xdr:col>
      <xdr:colOff>171450</xdr:colOff>
      <xdr:row>16</xdr:row>
      <xdr:rowOff>190460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F09C18E0-5518-4377-9CE3-A4A8148EBC70}"/>
            </a:ext>
          </a:extLst>
        </xdr:cNvPr>
        <xdr:cNvSpPr>
          <a:spLocks noChangeArrowheads="1"/>
        </xdr:cNvSpPr>
      </xdr:nvSpPr>
      <xdr:spPr bwMode="auto">
        <a:xfrm>
          <a:off x="4752975" y="3390900"/>
          <a:ext cx="3257550" cy="1409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 editAs="absolute">
    <xdr:from>
      <xdr:col>3</xdr:col>
      <xdr:colOff>38100</xdr:colOff>
      <xdr:row>32</xdr:row>
      <xdr:rowOff>149148</xdr:rowOff>
    </xdr:from>
    <xdr:to>
      <xdr:col>8</xdr:col>
      <xdr:colOff>600075</xdr:colOff>
      <xdr:row>41</xdr:row>
      <xdr:rowOff>363335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4DD17DC3-E7A9-4868-B22B-61C95C73D6A1}"/>
            </a:ext>
          </a:extLst>
        </xdr:cNvPr>
        <xdr:cNvSpPr>
          <a:spLocks noChangeArrowheads="1"/>
        </xdr:cNvSpPr>
      </xdr:nvSpPr>
      <xdr:spPr bwMode="auto">
        <a:xfrm>
          <a:off x="266700" y="8077200"/>
          <a:ext cx="4257675" cy="1714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Ammonia and Urea by 1.8529. For absorbance readings at 334 nm (Hg lamp; ext. coeff. 6.18) multiply the calculated values for Ammonia and Urea by 1.0194.   </a:t>
          </a:r>
          <a:endParaRPr lang="en-IE"/>
        </a:p>
      </xdr:txBody>
    </xdr:sp>
    <xdr:clientData/>
  </xdr:twoCellAnchor>
  <xdr:twoCellAnchor editAs="absolute">
    <xdr:from>
      <xdr:col>10</xdr:col>
      <xdr:colOff>0</xdr:colOff>
      <xdr:row>38</xdr:row>
      <xdr:rowOff>44373</xdr:rowOff>
    </xdr:from>
    <xdr:to>
      <xdr:col>15</xdr:col>
      <xdr:colOff>190500</xdr:colOff>
      <xdr:row>41</xdr:row>
      <xdr:rowOff>334769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5C5F7C0E-21F1-4F1C-9260-F48FCF45103C}"/>
            </a:ext>
          </a:extLst>
        </xdr:cNvPr>
        <xdr:cNvSpPr>
          <a:spLocks noChangeArrowheads="1"/>
        </xdr:cNvSpPr>
      </xdr:nvSpPr>
      <xdr:spPr bwMode="auto">
        <a:xfrm>
          <a:off x="4752975" y="8963025"/>
          <a:ext cx="327660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266700</xdr:colOff>
      <xdr:row>6</xdr:row>
      <xdr:rowOff>238124</xdr:rowOff>
    </xdr:from>
    <xdr:to>
      <xdr:col>14</xdr:col>
      <xdr:colOff>499482</xdr:colOff>
      <xdr:row>6</xdr:row>
      <xdr:rowOff>453017</xdr:rowOff>
    </xdr:to>
    <xdr:sp macro="" textlink="">
      <xdr:nvSpPr>
        <xdr:cNvPr id="6213" name="Text Box 6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B7CB4C5-5306-4644-922E-94144B12EE4B}"/>
            </a:ext>
          </a:extLst>
        </xdr:cNvPr>
        <xdr:cNvSpPr txBox="1">
          <a:spLocks noChangeArrowheads="1"/>
        </xdr:cNvSpPr>
      </xdr:nvSpPr>
      <xdr:spPr bwMode="auto">
        <a:xfrm>
          <a:off x="6690267" y="1504252"/>
          <a:ext cx="929733" cy="2148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7</xdr:col>
      <xdr:colOff>361950</xdr:colOff>
      <xdr:row>30</xdr:row>
      <xdr:rowOff>19050</xdr:rowOff>
    </xdr:from>
    <xdr:to>
      <xdr:col>10</xdr:col>
      <xdr:colOff>57150</xdr:colOff>
      <xdr:row>37</xdr:row>
      <xdr:rowOff>47625</xdr:rowOff>
    </xdr:to>
    <xdr:sp macro="" textlink="">
      <xdr:nvSpPr>
        <xdr:cNvPr id="6389" name="Line 68">
          <a:extLst>
            <a:ext uri="{FF2B5EF4-FFF2-40B4-BE49-F238E27FC236}">
              <a16:creationId xmlns:a16="http://schemas.microsoft.com/office/drawing/2014/main" id="{793ECD03-DE12-4A10-880A-B7C8E8A600D6}"/>
            </a:ext>
          </a:extLst>
        </xdr:cNvPr>
        <xdr:cNvSpPr>
          <a:spLocks noChangeShapeType="1"/>
        </xdr:cNvSpPr>
      </xdr:nvSpPr>
      <xdr:spPr bwMode="auto">
        <a:xfrm flipH="1" flipV="1">
          <a:off x="3619500" y="7896225"/>
          <a:ext cx="1190625" cy="1362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180975</xdr:colOff>
      <xdr:row>25</xdr:row>
      <xdr:rowOff>57150</xdr:rowOff>
    </xdr:from>
    <xdr:to>
      <xdr:col>10</xdr:col>
      <xdr:colOff>266700</xdr:colOff>
      <xdr:row>25</xdr:row>
      <xdr:rowOff>171450</xdr:rowOff>
    </xdr:to>
    <xdr:sp macro="" textlink="">
      <xdr:nvSpPr>
        <xdr:cNvPr id="6390" name="AutoShape 99">
          <a:extLst>
            <a:ext uri="{FF2B5EF4-FFF2-40B4-BE49-F238E27FC236}">
              <a16:creationId xmlns:a16="http://schemas.microsoft.com/office/drawing/2014/main" id="{047614E4-5694-44F8-8D55-02F569F25226}"/>
            </a:ext>
          </a:extLst>
        </xdr:cNvPr>
        <xdr:cNvSpPr>
          <a:spLocks noChangeArrowheads="1"/>
        </xdr:cNvSpPr>
      </xdr:nvSpPr>
      <xdr:spPr bwMode="auto">
        <a:xfrm>
          <a:off x="4933950" y="6600825"/>
          <a:ext cx="857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533400</xdr:colOff>
      <xdr:row>30</xdr:row>
      <xdr:rowOff>85725</xdr:rowOff>
    </xdr:from>
    <xdr:to>
      <xdr:col>11</xdr:col>
      <xdr:colOff>304800</xdr:colOff>
      <xdr:row>38</xdr:row>
      <xdr:rowOff>133350</xdr:rowOff>
    </xdr:to>
    <xdr:sp macro="" textlink="">
      <xdr:nvSpPr>
        <xdr:cNvPr id="6391" name="Line 103">
          <a:extLst>
            <a:ext uri="{FF2B5EF4-FFF2-40B4-BE49-F238E27FC236}">
              <a16:creationId xmlns:a16="http://schemas.microsoft.com/office/drawing/2014/main" id="{46A7789F-03DB-4D6D-94BC-7947A95A6D10}"/>
            </a:ext>
          </a:extLst>
        </xdr:cNvPr>
        <xdr:cNvSpPr>
          <a:spLocks noChangeShapeType="1"/>
        </xdr:cNvSpPr>
      </xdr:nvSpPr>
      <xdr:spPr bwMode="auto">
        <a:xfrm flipH="1" flipV="1">
          <a:off x="4457700" y="7962900"/>
          <a:ext cx="1381125" cy="1571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1</xdr:row>
      <xdr:rowOff>1</xdr:rowOff>
    </xdr:from>
    <xdr:to>
      <xdr:col>16</xdr:col>
      <xdr:colOff>0</xdr:colOff>
      <xdr:row>5</xdr:row>
      <xdr:rowOff>166068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40DDBA-040D-46BF-86C2-7F5410C62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59" y="92928"/>
          <a:ext cx="8107865" cy="1316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15</xdr:row>
      <xdr:rowOff>47625</xdr:rowOff>
    </xdr:from>
    <xdr:to>
      <xdr:col>11</xdr:col>
      <xdr:colOff>266700</xdr:colOff>
      <xdr:row>15</xdr:row>
      <xdr:rowOff>142875</xdr:rowOff>
    </xdr:to>
    <xdr:sp macro="" textlink="">
      <xdr:nvSpPr>
        <xdr:cNvPr id="2148" name="AutoShape 11">
          <a:extLst>
            <a:ext uri="{FF2B5EF4-FFF2-40B4-BE49-F238E27FC236}">
              <a16:creationId xmlns:a16="http://schemas.microsoft.com/office/drawing/2014/main" id="{8B6100DD-F861-4D22-A719-9B8EB79FCFEC}"/>
            </a:ext>
          </a:extLst>
        </xdr:cNvPr>
        <xdr:cNvSpPr>
          <a:spLocks noChangeArrowheads="1"/>
        </xdr:cNvSpPr>
      </xdr:nvSpPr>
      <xdr:spPr bwMode="auto">
        <a:xfrm>
          <a:off x="5048250" y="3848100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295275</xdr:colOff>
      <xdr:row>2</xdr:row>
      <xdr:rowOff>152400</xdr:rowOff>
    </xdr:from>
    <xdr:to>
      <xdr:col>17</xdr:col>
      <xdr:colOff>371475</xdr:colOff>
      <xdr:row>4</xdr:row>
      <xdr:rowOff>19050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059E97-D0B8-43D2-BF25-A0E08640E575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7905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15</xdr:col>
      <xdr:colOff>285750</xdr:colOff>
      <xdr:row>4</xdr:row>
      <xdr:rowOff>85725</xdr:rowOff>
    </xdr:from>
    <xdr:to>
      <xdr:col>17</xdr:col>
      <xdr:colOff>361950</xdr:colOff>
      <xdr:row>5</xdr:row>
      <xdr:rowOff>114788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DFE4216-F2E7-4EA3-A62B-A5BFE3B629EA}"/>
            </a:ext>
          </a:extLst>
        </xdr:cNvPr>
        <xdr:cNvSpPr txBox="1">
          <a:spLocks noChangeArrowheads="1"/>
        </xdr:cNvSpPr>
      </xdr:nvSpPr>
      <xdr:spPr bwMode="auto">
        <a:xfrm>
          <a:off x="6696075" y="1704975"/>
          <a:ext cx="7905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37</xdr:row>
      <xdr:rowOff>180975</xdr:rowOff>
    </xdr:from>
    <xdr:to>
      <xdr:col>5</xdr:col>
      <xdr:colOff>114300</xdr:colOff>
      <xdr:row>38</xdr:row>
      <xdr:rowOff>171450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2F9672F-5066-4318-B592-FEFDB1487285}"/>
            </a:ext>
          </a:extLst>
        </xdr:cNvPr>
        <xdr:cNvSpPr txBox="1">
          <a:spLocks noChangeArrowheads="1"/>
        </xdr:cNvSpPr>
      </xdr:nvSpPr>
      <xdr:spPr bwMode="auto">
        <a:xfrm>
          <a:off x="180975" y="7896225"/>
          <a:ext cx="2200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1</xdr:col>
      <xdr:colOff>0</xdr:colOff>
      <xdr:row>1</xdr:row>
      <xdr:rowOff>1</xdr:rowOff>
    </xdr:from>
    <xdr:to>
      <xdr:col>19</xdr:col>
      <xdr:colOff>0</xdr:colOff>
      <xdr:row>2</xdr:row>
      <xdr:rowOff>887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45AFBB-A5CC-46F5-ABB2-E80FCD559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59" y="92928"/>
          <a:ext cx="7805853" cy="1267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topLeftCell="A31" zoomScaleNormal="100" workbookViewId="0">
      <selection activeCell="N51" sqref="N51"/>
    </sheetView>
  </sheetViews>
  <sheetFormatPr defaultColWidth="12.28515625" defaultRowHeight="15" x14ac:dyDescent="0.3"/>
  <cols>
    <col min="1" max="1" width="1.7109375" style="2" customWidth="1"/>
    <col min="2" max="2" width="0.5703125" style="2" customWidth="1"/>
    <col min="3" max="3" width="1.140625" style="11" customWidth="1"/>
    <col min="4" max="4" width="10.28515625" style="2" customWidth="1"/>
    <col min="5" max="5" width="15.140625" style="2" customWidth="1"/>
    <col min="6" max="9" width="10" style="2" customWidth="1"/>
    <col min="10" max="10" width="2.42578125" style="2" customWidth="1"/>
    <col min="11" max="12" width="11.7109375" style="2" customWidth="1"/>
    <col min="13" max="13" width="2" style="2" customWidth="1"/>
    <col min="14" max="15" width="10.42578125" style="2" customWidth="1"/>
    <col min="16" max="16" width="6.140625" style="2" customWidth="1"/>
    <col min="17" max="17" width="86" style="2" customWidth="1"/>
    <col min="18" max="16384" width="12.28515625" style="2"/>
  </cols>
  <sheetData>
    <row r="1" spans="1:17" ht="7.9" customHeight="1" x14ac:dyDescent="0.3">
      <c r="A1" s="1"/>
      <c r="B1" s="1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3.9" customHeight="1" x14ac:dyDescent="0.3">
      <c r="A2" s="1"/>
      <c r="B2" s="3"/>
      <c r="C2" s="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"/>
    </row>
    <row r="3" spans="1:17" ht="27" customHeight="1" x14ac:dyDescent="0.3">
      <c r="A3" s="1"/>
      <c r="B3" s="3"/>
      <c r="C3" s="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0"/>
      <c r="P3" s="3"/>
      <c r="Q3" s="1"/>
    </row>
    <row r="4" spans="1:17" ht="39.75" customHeight="1" x14ac:dyDescent="0.3">
      <c r="A4" s="1"/>
      <c r="B4" s="3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0"/>
      <c r="P4" s="3"/>
      <c r="Q4" s="1"/>
    </row>
    <row r="5" spans="1:17" ht="10.5" customHeight="1" x14ac:dyDescent="0.3">
      <c r="A5" s="1"/>
      <c r="B5" s="3"/>
      <c r="C5" s="10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30"/>
      <c r="P5" s="3"/>
      <c r="Q5" s="1"/>
    </row>
    <row r="6" spans="1:17" ht="13.9" customHeight="1" x14ac:dyDescent="0.3">
      <c r="A6" s="1"/>
      <c r="B6" s="3"/>
      <c r="C6" s="1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30"/>
      <c r="P6" s="3"/>
      <c r="Q6" s="1"/>
    </row>
    <row r="7" spans="1:17" s="14" customFormat="1" ht="43.15" customHeight="1" x14ac:dyDescent="0.4">
      <c r="A7" s="1"/>
      <c r="B7" s="3"/>
      <c r="C7" s="31" t="s">
        <v>19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30"/>
      <c r="P7" s="3"/>
      <c r="Q7" s="1"/>
    </row>
    <row r="8" spans="1:17" s="14" customFormat="1" ht="37.5" customHeight="1" x14ac:dyDescent="0.3">
      <c r="A8" s="1"/>
      <c r="B8" s="3"/>
      <c r="C8" s="92" t="s">
        <v>34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3"/>
      <c r="Q8" s="1"/>
    </row>
    <row r="9" spans="1:17" s="14" customFormat="1" ht="45" customHeight="1" x14ac:dyDescent="0.4">
      <c r="A9" s="1"/>
      <c r="B9" s="3"/>
      <c r="C9" s="31" t="s">
        <v>20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3"/>
      <c r="P9" s="3"/>
      <c r="Q9" s="1"/>
    </row>
    <row r="10" spans="1:17" s="14" customFormat="1" ht="18.75" x14ac:dyDescent="0.35">
      <c r="A10" s="1"/>
      <c r="B10" s="3"/>
      <c r="C10" s="28" t="s">
        <v>29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3"/>
      <c r="P10" s="3"/>
      <c r="Q10" s="1"/>
    </row>
    <row r="11" spans="1:17" s="14" customFormat="1" ht="17.25" x14ac:dyDescent="0.35">
      <c r="A11" s="1"/>
      <c r="B11" s="3"/>
      <c r="C11" s="28" t="s">
        <v>35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3"/>
      <c r="P11" s="3"/>
      <c r="Q11" s="1"/>
    </row>
    <row r="12" spans="1:17" s="14" customFormat="1" x14ac:dyDescent="0.3">
      <c r="A12" s="1"/>
      <c r="B12" s="3"/>
      <c r="C12" s="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3"/>
      <c r="P12" s="3"/>
      <c r="Q12" s="1"/>
    </row>
    <row r="13" spans="1:17" s="14" customFormat="1" ht="46.15" customHeight="1" x14ac:dyDescent="0.3">
      <c r="A13" s="1"/>
      <c r="B13" s="3"/>
      <c r="C13" s="9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3"/>
      <c r="P13" s="3"/>
      <c r="Q13" s="1"/>
    </row>
    <row r="14" spans="1:17" s="12" customFormat="1" x14ac:dyDescent="0.3">
      <c r="A14" s="1"/>
      <c r="B14" s="3"/>
      <c r="C14" s="9"/>
      <c r="D14" s="29"/>
      <c r="E14" s="32" t="s">
        <v>14</v>
      </c>
      <c r="F14" s="97"/>
      <c r="G14" s="98"/>
      <c r="H14" s="3"/>
      <c r="I14" s="3"/>
      <c r="J14" s="3"/>
      <c r="K14" s="50"/>
      <c r="L14" s="50"/>
      <c r="M14" s="3"/>
      <c r="N14" s="50"/>
      <c r="O14" s="3"/>
      <c r="P14" s="3"/>
      <c r="Q14" s="1"/>
    </row>
    <row r="15" spans="1:17" s="12" customFormat="1" ht="24.4" customHeight="1" x14ac:dyDescent="0.3">
      <c r="A15" s="1"/>
      <c r="B15" s="3"/>
      <c r="C15" s="9"/>
      <c r="D15" s="5"/>
      <c r="E15" s="3"/>
      <c r="F15" s="3"/>
      <c r="G15" s="3"/>
      <c r="H15" s="3"/>
      <c r="I15" s="3"/>
      <c r="J15" s="5"/>
      <c r="K15" s="3"/>
      <c r="L15" s="3"/>
      <c r="M15" s="3"/>
      <c r="N15" s="3"/>
      <c r="O15" s="9"/>
      <c r="P15" s="3"/>
      <c r="Q15" s="1"/>
    </row>
    <row r="16" spans="1:17" s="12" customFormat="1" x14ac:dyDescent="0.3">
      <c r="A16" s="1"/>
      <c r="B16" s="3"/>
      <c r="C16" s="9"/>
      <c r="D16" s="5"/>
      <c r="E16" s="5"/>
      <c r="F16" s="32" t="s">
        <v>15</v>
      </c>
      <c r="G16" s="5"/>
      <c r="H16" s="3"/>
      <c r="I16" s="5"/>
      <c r="J16" s="3"/>
      <c r="K16" s="3"/>
      <c r="L16" s="3"/>
      <c r="M16" s="3"/>
      <c r="N16" s="3"/>
      <c r="O16" s="9"/>
      <c r="P16" s="3"/>
      <c r="Q16" s="1"/>
    </row>
    <row r="17" spans="1:17" s="14" customFormat="1" ht="19.5" x14ac:dyDescent="0.4">
      <c r="A17" s="1"/>
      <c r="B17" s="3"/>
      <c r="C17" s="9"/>
      <c r="D17" s="5">
        <v>1</v>
      </c>
      <c r="E17" s="89" t="s">
        <v>25</v>
      </c>
      <c r="F17" s="33" t="s">
        <v>12</v>
      </c>
      <c r="G17" s="33" t="s">
        <v>13</v>
      </c>
      <c r="H17" s="5"/>
      <c r="I17" s="5"/>
      <c r="J17" s="3"/>
      <c r="K17" s="3"/>
      <c r="L17" s="3"/>
      <c r="M17" s="3"/>
      <c r="N17" s="3"/>
      <c r="O17" s="3"/>
      <c r="P17" s="3"/>
      <c r="Q17" s="1"/>
    </row>
    <row r="18" spans="1:17" s="14" customFormat="1" ht="13.5" customHeight="1" x14ac:dyDescent="0.3">
      <c r="A18" s="1"/>
      <c r="B18" s="3"/>
      <c r="C18" s="9"/>
      <c r="D18" s="5"/>
      <c r="E18" s="67" t="s">
        <v>30</v>
      </c>
      <c r="F18" s="44"/>
      <c r="G18" s="90"/>
      <c r="H18" s="5"/>
      <c r="I18" s="5"/>
      <c r="J18" s="3"/>
      <c r="K18" s="3"/>
      <c r="L18" s="3"/>
      <c r="M18" s="3"/>
      <c r="N18" s="3"/>
      <c r="O18" s="3"/>
      <c r="P18" s="3"/>
      <c r="Q18" s="1"/>
    </row>
    <row r="19" spans="1:17" s="14" customFormat="1" ht="13.5" customHeight="1" x14ac:dyDescent="0.3">
      <c r="A19" s="1"/>
      <c r="B19" s="3"/>
      <c r="C19" s="9"/>
      <c r="D19" s="5">
        <v>2</v>
      </c>
      <c r="E19" s="81" t="s">
        <v>32</v>
      </c>
      <c r="F19" s="51"/>
      <c r="G19" s="51"/>
      <c r="H19" s="5"/>
      <c r="I19" s="5"/>
      <c r="J19" s="3"/>
      <c r="K19" s="3"/>
      <c r="L19" s="3"/>
      <c r="M19" s="3"/>
      <c r="N19" s="3"/>
      <c r="O19" s="3"/>
      <c r="P19" s="3"/>
      <c r="Q19" s="1"/>
    </row>
    <row r="20" spans="1:17" s="14" customFormat="1" ht="13.5" customHeight="1" x14ac:dyDescent="0.3">
      <c r="A20" s="1"/>
      <c r="B20" s="3"/>
      <c r="C20" s="9"/>
      <c r="D20" s="5"/>
      <c r="E20" s="67" t="s">
        <v>30</v>
      </c>
      <c r="F20" s="44"/>
      <c r="G20" s="44"/>
      <c r="H20" s="5"/>
      <c r="I20" s="5"/>
      <c r="J20" s="3"/>
      <c r="K20" s="3"/>
      <c r="L20" s="3"/>
      <c r="M20" s="3"/>
      <c r="N20" s="3"/>
      <c r="O20" s="3"/>
      <c r="P20" s="3"/>
      <c r="Q20" s="1"/>
    </row>
    <row r="21" spans="1:17" s="14" customFormat="1" ht="13.5" customHeight="1" x14ac:dyDescent="0.3">
      <c r="A21" s="1"/>
      <c r="B21" s="3"/>
      <c r="C21" s="9"/>
      <c r="D21" s="3"/>
      <c r="E21" s="81" t="s">
        <v>32</v>
      </c>
      <c r="F21" s="51"/>
      <c r="G21" s="51"/>
      <c r="H21" s="5"/>
      <c r="I21" s="5"/>
      <c r="J21" s="3"/>
      <c r="K21" s="3"/>
      <c r="L21" s="3"/>
      <c r="M21" s="3"/>
      <c r="N21" s="3"/>
      <c r="O21" s="3"/>
      <c r="P21" s="3"/>
      <c r="Q21" s="1"/>
    </row>
    <row r="22" spans="1:17" s="14" customFormat="1" ht="13.5" customHeight="1" x14ac:dyDescent="0.3">
      <c r="A22" s="1"/>
      <c r="B22" s="3"/>
      <c r="C22" s="9"/>
      <c r="D22" s="91" t="s">
        <v>31</v>
      </c>
      <c r="E22" s="67" t="s">
        <v>30</v>
      </c>
      <c r="F22" s="57">
        <v>0</v>
      </c>
      <c r="G22" s="57">
        <v>0</v>
      </c>
      <c r="H22" s="5"/>
      <c r="I22" s="5"/>
      <c r="J22" s="3"/>
      <c r="K22" s="3"/>
      <c r="L22" s="3"/>
      <c r="M22" s="3"/>
      <c r="N22" s="3"/>
      <c r="O22" s="3"/>
      <c r="P22" s="3"/>
      <c r="Q22" s="1"/>
    </row>
    <row r="23" spans="1:17" s="14" customFormat="1" ht="13.5" customHeight="1" x14ac:dyDescent="0.3">
      <c r="A23" s="1"/>
      <c r="B23" s="3"/>
      <c r="C23" s="9"/>
      <c r="D23" s="3"/>
      <c r="E23" s="81" t="s">
        <v>32</v>
      </c>
      <c r="F23" s="86">
        <v>0</v>
      </c>
      <c r="G23" s="86">
        <v>0</v>
      </c>
      <c r="H23" s="3"/>
      <c r="I23" s="3"/>
      <c r="J23" s="3"/>
      <c r="K23" s="3"/>
      <c r="L23" s="3"/>
      <c r="M23" s="3"/>
      <c r="N23" s="3"/>
      <c r="O23" s="3"/>
      <c r="P23" s="3"/>
      <c r="Q23" s="1"/>
    </row>
    <row r="24" spans="1:17" s="14" customFormat="1" x14ac:dyDescent="0.3">
      <c r="A24" s="1"/>
      <c r="B24" s="3"/>
      <c r="C24" s="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</row>
    <row r="25" spans="1:17" s="14" customFormat="1" ht="24.75" customHeight="1" x14ac:dyDescent="0.3">
      <c r="A25" s="1"/>
      <c r="B25" s="3"/>
      <c r="C25" s="9"/>
      <c r="D25" s="3"/>
      <c r="E25" s="32"/>
      <c r="F25" s="32" t="s">
        <v>16</v>
      </c>
      <c r="G25" s="3"/>
      <c r="H25" s="3"/>
      <c r="I25" s="3"/>
      <c r="J25" s="3"/>
      <c r="K25" s="32" t="s">
        <v>1</v>
      </c>
      <c r="L25" s="34"/>
      <c r="M25" s="3"/>
      <c r="N25" s="3"/>
      <c r="O25" s="3"/>
      <c r="P25" s="3"/>
      <c r="Q25" s="1"/>
    </row>
    <row r="26" spans="1:17" s="14" customFormat="1" ht="45" x14ac:dyDescent="0.3">
      <c r="A26" s="1"/>
      <c r="B26" s="3"/>
      <c r="C26" s="9"/>
      <c r="D26" s="6" t="s">
        <v>0</v>
      </c>
      <c r="E26" s="6" t="s">
        <v>25</v>
      </c>
      <c r="F26" s="35" t="s">
        <v>12</v>
      </c>
      <c r="G26" s="35" t="s">
        <v>13</v>
      </c>
      <c r="H26" s="7" t="s">
        <v>17</v>
      </c>
      <c r="I26" s="7" t="s">
        <v>18</v>
      </c>
      <c r="J26" s="61"/>
      <c r="K26" s="7" t="s">
        <v>26</v>
      </c>
      <c r="L26" s="7" t="s">
        <v>27</v>
      </c>
      <c r="M26" s="61"/>
      <c r="N26" s="7" t="s">
        <v>2</v>
      </c>
      <c r="O26" s="7" t="s">
        <v>28</v>
      </c>
      <c r="P26" s="3"/>
      <c r="Q26" s="1"/>
    </row>
    <row r="27" spans="1:17" s="14" customFormat="1" x14ac:dyDescent="0.3">
      <c r="A27" s="1"/>
      <c r="B27" s="3"/>
      <c r="C27" s="9"/>
      <c r="D27" s="43"/>
      <c r="E27" s="67" t="s">
        <v>30</v>
      </c>
      <c r="F27" s="44"/>
      <c r="G27" s="90"/>
      <c r="H27" s="45">
        <v>0.1</v>
      </c>
      <c r="I27" s="43">
        <v>1</v>
      </c>
      <c r="J27" s="68"/>
      <c r="K27" s="70" t="s">
        <v>36</v>
      </c>
      <c r="L27" s="70" t="s">
        <v>36</v>
      </c>
      <c r="M27" s="68"/>
      <c r="N27" s="46"/>
      <c r="O27" s="72" t="s">
        <v>36</v>
      </c>
      <c r="P27" s="3"/>
      <c r="Q27" s="1"/>
    </row>
    <row r="28" spans="1:17" s="14" customFormat="1" x14ac:dyDescent="0.3">
      <c r="A28" s="1"/>
      <c r="B28" s="3"/>
      <c r="C28" s="9"/>
      <c r="D28" s="68"/>
      <c r="E28" s="87" t="s">
        <v>33</v>
      </c>
      <c r="F28" s="52"/>
      <c r="G28" s="52"/>
      <c r="H28" s="53">
        <v>0.1</v>
      </c>
      <c r="I28" s="54">
        <v>1</v>
      </c>
      <c r="J28" s="68"/>
      <c r="K28" s="76"/>
      <c r="L28" s="76"/>
      <c r="M28" s="68"/>
      <c r="N28" s="74"/>
      <c r="O28" s="78"/>
      <c r="P28" s="3"/>
      <c r="Q28" s="1"/>
    </row>
    <row r="29" spans="1:17" s="14" customFormat="1" x14ac:dyDescent="0.3">
      <c r="A29" s="1"/>
      <c r="B29" s="3"/>
      <c r="C29" s="9"/>
      <c r="D29" s="80"/>
      <c r="E29" s="88" t="s">
        <v>32</v>
      </c>
      <c r="F29" s="81"/>
      <c r="G29" s="81"/>
      <c r="H29" s="81"/>
      <c r="I29" s="81"/>
      <c r="J29" s="68"/>
      <c r="K29" s="83" t="s">
        <v>36</v>
      </c>
      <c r="L29" s="83" t="s">
        <v>36</v>
      </c>
      <c r="M29" s="68"/>
      <c r="N29" s="81"/>
      <c r="O29" s="85" t="s">
        <v>36</v>
      </c>
      <c r="P29" s="3"/>
      <c r="Q29" s="1"/>
    </row>
    <row r="30" spans="1:17" s="14" customFormat="1" x14ac:dyDescent="0.3">
      <c r="A30" s="1"/>
      <c r="B30" s="3"/>
      <c r="C30" s="9"/>
      <c r="D30" s="43"/>
      <c r="E30" s="67" t="s">
        <v>30</v>
      </c>
      <c r="F30" s="44"/>
      <c r="G30" s="44"/>
      <c r="H30" s="45">
        <v>0.1</v>
      </c>
      <c r="I30" s="43">
        <v>1</v>
      </c>
      <c r="J30" s="68"/>
      <c r="K30" s="70" t="s">
        <v>36</v>
      </c>
      <c r="L30" s="70" t="s">
        <v>36</v>
      </c>
      <c r="M30" s="68"/>
      <c r="N30" s="46"/>
      <c r="O30" s="72" t="s">
        <v>36</v>
      </c>
      <c r="P30" s="3"/>
      <c r="Q30" s="1"/>
    </row>
    <row r="31" spans="1:17" s="14" customFormat="1" x14ac:dyDescent="0.3">
      <c r="A31" s="1"/>
      <c r="B31" s="3"/>
      <c r="C31" s="9"/>
      <c r="D31" s="68"/>
      <c r="E31" s="87" t="s">
        <v>33</v>
      </c>
      <c r="F31" s="52"/>
      <c r="G31" s="52"/>
      <c r="H31" s="53">
        <v>0.1</v>
      </c>
      <c r="I31" s="54">
        <v>1</v>
      </c>
      <c r="J31" s="68"/>
      <c r="K31" s="76"/>
      <c r="L31" s="76"/>
      <c r="M31" s="68"/>
      <c r="N31" s="74"/>
      <c r="O31" s="78"/>
      <c r="P31" s="3"/>
      <c r="Q31" s="1"/>
    </row>
    <row r="32" spans="1:17" s="14" customFormat="1" x14ac:dyDescent="0.3">
      <c r="A32" s="1"/>
      <c r="B32" s="3"/>
      <c r="C32" s="9"/>
      <c r="D32" s="80"/>
      <c r="E32" s="88" t="s">
        <v>32</v>
      </c>
      <c r="F32" s="81"/>
      <c r="G32" s="81"/>
      <c r="H32" s="81"/>
      <c r="I32" s="81"/>
      <c r="J32" s="68"/>
      <c r="K32" s="83" t="s">
        <v>36</v>
      </c>
      <c r="L32" s="83" t="s">
        <v>36</v>
      </c>
      <c r="M32" s="68"/>
      <c r="N32" s="81"/>
      <c r="O32" s="85" t="s">
        <v>36</v>
      </c>
      <c r="P32" s="3"/>
      <c r="Q32" s="1"/>
    </row>
    <row r="33" spans="1:17" s="14" customFormat="1" x14ac:dyDescent="0.3">
      <c r="A33" s="1"/>
      <c r="B33" s="3"/>
      <c r="C33" s="9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"/>
      <c r="P33" s="3"/>
      <c r="Q33" s="1"/>
    </row>
    <row r="34" spans="1:17" s="14" customFormat="1" x14ac:dyDescent="0.3">
      <c r="A34" s="1"/>
      <c r="B34" s="3"/>
      <c r="C34" s="9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"/>
      <c r="P34" s="3"/>
      <c r="Q34" s="1"/>
    </row>
    <row r="35" spans="1:17" s="14" customFormat="1" x14ac:dyDescent="0.3">
      <c r="A35" s="1"/>
      <c r="B35" s="3"/>
      <c r="C35" s="9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"/>
      <c r="P35" s="3"/>
      <c r="Q35" s="1"/>
    </row>
    <row r="36" spans="1:17" s="14" customFormat="1" x14ac:dyDescent="0.3">
      <c r="A36" s="1"/>
      <c r="B36" s="3"/>
      <c r="C36" s="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"/>
      <c r="P36" s="3"/>
      <c r="Q36" s="1"/>
    </row>
    <row r="37" spans="1:17" s="14" customFormat="1" x14ac:dyDescent="0.3">
      <c r="A37" s="1"/>
      <c r="B37" s="3"/>
      <c r="C37" s="9"/>
      <c r="D37" s="16"/>
      <c r="E37" s="16"/>
      <c r="F37" s="16"/>
      <c r="G37" s="16"/>
      <c r="H37" s="16"/>
      <c r="I37" s="16"/>
      <c r="J37" s="16" t="s">
        <v>21</v>
      </c>
      <c r="K37" s="16"/>
      <c r="L37" s="16"/>
      <c r="M37" s="16"/>
      <c r="N37" s="16"/>
      <c r="O37" s="3"/>
      <c r="P37" s="3"/>
      <c r="Q37" s="1"/>
    </row>
    <row r="38" spans="1:17" s="14" customFormat="1" x14ac:dyDescent="0.3">
      <c r="A38" s="1"/>
      <c r="B38" s="3"/>
      <c r="C38" s="9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"/>
      <c r="P38" s="3"/>
      <c r="Q38" s="1"/>
    </row>
    <row r="39" spans="1:17" s="14" customFormat="1" x14ac:dyDescent="0.3">
      <c r="A39" s="1"/>
      <c r="B39" s="3"/>
      <c r="C39" s="9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"/>
      <c r="P39" s="3"/>
      <c r="Q39" s="1"/>
    </row>
    <row r="40" spans="1:17" s="14" customFormat="1" x14ac:dyDescent="0.3">
      <c r="A40" s="1"/>
      <c r="B40" s="3"/>
      <c r="C40" s="9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3"/>
      <c r="P40" s="3"/>
      <c r="Q40" s="1"/>
    </row>
    <row r="41" spans="1:17" s="14" customFormat="1" x14ac:dyDescent="0.3">
      <c r="A41" s="1"/>
      <c r="B41" s="3"/>
      <c r="C41" s="9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3"/>
      <c r="P41" s="3"/>
      <c r="Q41" s="1"/>
    </row>
    <row r="42" spans="1:17" s="14" customFormat="1" ht="48.75" customHeight="1" x14ac:dyDescent="0.3">
      <c r="A42" s="1"/>
      <c r="B42" s="3"/>
      <c r="C42" s="9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"/>
      <c r="P42" s="3"/>
      <c r="Q42" s="1"/>
    </row>
    <row r="43" spans="1:17" s="14" customFormat="1" ht="30.6" customHeight="1" x14ac:dyDescent="0.4">
      <c r="A43" s="1"/>
      <c r="B43" s="3"/>
      <c r="C43" s="36" t="s">
        <v>6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4"/>
      <c r="P43" s="3"/>
      <c r="Q43" s="1"/>
    </row>
    <row r="44" spans="1:17" s="18" customFormat="1" ht="25.15" customHeight="1" x14ac:dyDescent="0.35">
      <c r="A44" s="17"/>
      <c r="B44" s="20"/>
      <c r="C44" s="37" t="s">
        <v>7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5"/>
      <c r="P44" s="20"/>
      <c r="Q44" s="17"/>
    </row>
    <row r="45" spans="1:17" s="19" customFormat="1" ht="10.5" customHeight="1" x14ac:dyDescent="0.35">
      <c r="A45" s="17"/>
      <c r="B45" s="20"/>
      <c r="C45" s="94" t="s">
        <v>8</v>
      </c>
      <c r="D45" s="95"/>
      <c r="E45" s="96"/>
      <c r="F45" s="96"/>
      <c r="G45" s="47"/>
      <c r="H45" s="47"/>
      <c r="I45" s="38"/>
      <c r="J45" s="26"/>
      <c r="K45" s="38"/>
      <c r="L45" s="38"/>
      <c r="M45" s="38"/>
      <c r="N45" s="38"/>
      <c r="O45" s="26"/>
      <c r="P45" s="21"/>
      <c r="Q45" s="17"/>
    </row>
    <row r="46" spans="1:17" s="19" customFormat="1" ht="60" customHeight="1" x14ac:dyDescent="0.3">
      <c r="A46" s="17"/>
      <c r="B46" s="20"/>
      <c r="C46" s="95"/>
      <c r="D46" s="95"/>
      <c r="E46" s="96"/>
      <c r="F46" s="96"/>
      <c r="G46" s="47"/>
      <c r="H46" s="47"/>
      <c r="I46" s="38"/>
      <c r="J46" s="39" t="s">
        <v>9</v>
      </c>
      <c r="K46" s="38"/>
      <c r="L46" s="38"/>
      <c r="M46" s="38"/>
      <c r="N46" s="38"/>
      <c r="O46" s="39"/>
      <c r="P46" s="21"/>
      <c r="Q46" s="17"/>
    </row>
    <row r="47" spans="1:17" s="19" customFormat="1" ht="48" customHeight="1" x14ac:dyDescent="0.35">
      <c r="A47" s="17"/>
      <c r="B47" s="20"/>
      <c r="C47" s="27" t="s">
        <v>3</v>
      </c>
      <c r="D47" s="27"/>
      <c r="E47" s="27"/>
      <c r="F47" s="27"/>
      <c r="G47" s="27"/>
      <c r="H47" s="27"/>
      <c r="I47" s="27"/>
      <c r="J47" s="40"/>
      <c r="K47" s="27"/>
      <c r="L47" s="27"/>
      <c r="M47" s="27"/>
      <c r="N47" s="27"/>
      <c r="O47" s="40"/>
      <c r="P47" s="21"/>
      <c r="Q47" s="17"/>
    </row>
    <row r="48" spans="1:17" s="19" customFormat="1" ht="16.899999999999999" customHeight="1" x14ac:dyDescent="0.35">
      <c r="A48" s="17"/>
      <c r="B48" s="20"/>
      <c r="C48" s="41" t="s">
        <v>10</v>
      </c>
      <c r="D48" s="27"/>
      <c r="E48" s="27"/>
      <c r="F48" s="27"/>
      <c r="G48" s="27"/>
      <c r="H48" s="27"/>
      <c r="I48" s="27"/>
      <c r="J48" s="39" t="s">
        <v>37</v>
      </c>
      <c r="K48" s="27"/>
      <c r="L48" s="27"/>
      <c r="M48" s="27"/>
      <c r="N48" s="27"/>
      <c r="O48" s="39"/>
      <c r="P48" s="21"/>
      <c r="Q48" s="17"/>
    </row>
    <row r="49" spans="1:17" s="19" customFormat="1" ht="16.899999999999999" customHeight="1" x14ac:dyDescent="0.35">
      <c r="A49" s="17"/>
      <c r="B49" s="20"/>
      <c r="C49" s="41" t="s">
        <v>11</v>
      </c>
      <c r="D49" s="27"/>
      <c r="E49" s="27"/>
      <c r="F49" s="27"/>
      <c r="G49" s="27"/>
      <c r="H49" s="27"/>
      <c r="I49" s="27"/>
      <c r="J49" s="39" t="s">
        <v>38</v>
      </c>
      <c r="K49" s="27"/>
      <c r="L49" s="27"/>
      <c r="M49" s="27"/>
      <c r="N49" s="27"/>
      <c r="O49" s="39"/>
      <c r="P49" s="21"/>
      <c r="Q49" s="17"/>
    </row>
    <row r="50" spans="1:17" ht="16.899999999999999" customHeight="1" x14ac:dyDescent="0.35">
      <c r="A50" s="17"/>
      <c r="B50" s="20"/>
      <c r="C50" s="41" t="s">
        <v>4</v>
      </c>
      <c r="D50" s="28"/>
      <c r="E50" s="28"/>
      <c r="F50" s="28"/>
      <c r="G50" s="28"/>
      <c r="H50" s="28"/>
      <c r="I50" s="28"/>
      <c r="J50" s="39" t="s">
        <v>5</v>
      </c>
      <c r="K50" s="28"/>
      <c r="L50" s="28"/>
      <c r="M50" s="28"/>
      <c r="N50"/>
      <c r="O50" s="39"/>
      <c r="P50" s="21"/>
      <c r="Q50" s="17"/>
    </row>
    <row r="51" spans="1:17" ht="16.899999999999999" customHeight="1" x14ac:dyDescent="0.35">
      <c r="A51" s="17"/>
      <c r="B51" s="20"/>
      <c r="C51" s="41"/>
      <c r="D51" s="28"/>
      <c r="E51" s="28"/>
      <c r="F51" s="28"/>
      <c r="G51" s="28"/>
      <c r="H51" s="28"/>
      <c r="I51" s="28"/>
      <c r="J51" s="5"/>
      <c r="K51" s="28"/>
      <c r="L51" s="28"/>
      <c r="M51" s="28"/>
      <c r="N51" s="37" t="s">
        <v>39</v>
      </c>
      <c r="O51" s="26"/>
      <c r="P51" s="21"/>
      <c r="Q51" s="17"/>
    </row>
    <row r="52" spans="1:17" ht="6.75" customHeight="1" x14ac:dyDescent="0.35">
      <c r="A52" s="17"/>
      <c r="B52" s="20"/>
      <c r="C52" s="41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42"/>
      <c r="P52" s="21"/>
      <c r="Q52" s="17"/>
    </row>
    <row r="53" spans="1:17" s="18" customFormat="1" ht="400.15" customHeight="1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</sheetData>
  <sheetProtection password="8E71" sheet="1" objects="1" scenarios="1"/>
  <mergeCells count="3">
    <mergeCell ref="C8:O8"/>
    <mergeCell ref="C45:F46"/>
    <mergeCell ref="F14:G14"/>
  </mergeCells>
  <phoneticPr fontId="0" type="noConversion"/>
  <dataValidations count="2">
    <dataValidation allowBlank="1" sqref="O5:O7 O1:O2 A1:B1048576 D1:N7 C1:C43 C47 O47 C53:O65536 C49:C52 J47 D9:D14 Q1:IV1048576 P1:P21 D47:I52 D33:O44 J52 P27:P65536 E9:O13 K47:M52 N47:N49 N51:N52" xr:uid="{00000000-0002-0000-0000-000000000000}"/>
    <dataValidation allowBlank="1" showInputMessage="1" sqref="G15:G32 H14:O32 E14:F32 D26:D32 D23" xr:uid="{00000000-0002-0000-0000-000001000000}"/>
  </dataValidations>
  <hyperlinks>
    <hyperlink ref="J50" r:id="rId1" display="mailto:info@megazyme.com" xr:uid="{00000000-0004-0000-0000-000000000000}"/>
    <hyperlink ref="J46" r:id="rId2" display="http://www.megazyme.com/" xr:uid="{00000000-0004-0000-0000-000001000000}"/>
    <hyperlink ref="J49" r:id="rId3" xr:uid="{00000000-0004-0000-0000-000002000000}"/>
    <hyperlink ref="J48" r:id="rId4" xr:uid="{00000000-0004-0000-0000-000003000000}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1" manualBreakCount="1">
    <brk id="24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1"/>
  <sheetViews>
    <sheetView zoomScaleNormal="100" workbookViewId="0">
      <selection activeCell="D5" sqref="D5"/>
    </sheetView>
  </sheetViews>
  <sheetFormatPr defaultColWidth="12.28515625" defaultRowHeight="15" x14ac:dyDescent="0.3"/>
  <cols>
    <col min="1" max="1" width="1.7109375" style="2" customWidth="1"/>
    <col min="2" max="2" width="0.7109375" style="2" customWidth="1"/>
    <col min="3" max="3" width="3.28515625" style="2" customWidth="1"/>
    <col min="4" max="4" width="13" style="2" customWidth="1"/>
    <col min="5" max="5" width="15.28515625" style="2" customWidth="1"/>
    <col min="6" max="9" width="9.5703125" style="2" customWidth="1"/>
    <col min="10" max="10" width="0.7109375" style="2" customWidth="1"/>
    <col min="11" max="11" width="10.42578125" style="2" hidden="1" customWidth="1"/>
    <col min="12" max="12" width="11.7109375" style="2" customWidth="1"/>
    <col min="13" max="13" width="10.42578125" style="2" hidden="1" customWidth="1"/>
    <col min="14" max="14" width="10.7109375" style="2" customWidth="1"/>
    <col min="15" max="15" width="0.7109375" style="2" customWidth="1"/>
    <col min="16" max="16" width="10.7109375" style="2" customWidth="1"/>
    <col min="17" max="17" width="9.85546875" style="2" hidden="1" customWidth="1"/>
    <col min="18" max="18" width="10.7109375" style="2" customWidth="1"/>
    <col min="19" max="19" width="0.85546875" style="2" customWidth="1"/>
    <col min="20" max="20" width="200.7109375" style="2" customWidth="1"/>
    <col min="21" max="16384" width="12.28515625" style="2"/>
  </cols>
  <sheetData>
    <row r="1" spans="1:20" ht="7.9" customHeight="1" x14ac:dyDescent="0.3">
      <c r="A1" s="1"/>
      <c r="B1" s="1"/>
      <c r="C1" s="1"/>
      <c r="D1" s="1"/>
      <c r="E1" s="1"/>
      <c r="F1" s="1"/>
      <c r="G1" s="1"/>
      <c r="H1" s="1"/>
      <c r="I1" s="1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00.15" customHeight="1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8"/>
    </row>
    <row r="3" spans="1:20" ht="7.5" customHeight="1" x14ac:dyDescent="0.3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8"/>
    </row>
    <row r="4" spans="1:20" x14ac:dyDescent="0.3">
      <c r="A4" s="1"/>
      <c r="B4" s="3"/>
      <c r="C4" s="3"/>
      <c r="D4" s="3"/>
      <c r="E4" s="32" t="s">
        <v>14</v>
      </c>
      <c r="F4" s="97"/>
      <c r="G4" s="98"/>
      <c r="H4" s="3"/>
      <c r="I4" s="3"/>
      <c r="J4" s="3"/>
      <c r="K4" s="3"/>
      <c r="L4" s="50"/>
      <c r="M4" s="50"/>
      <c r="N4" s="50"/>
      <c r="O4" s="3"/>
      <c r="P4" s="50"/>
      <c r="Q4" s="3"/>
      <c r="R4" s="3"/>
      <c r="S4" s="3"/>
      <c r="T4" s="48"/>
    </row>
    <row r="5" spans="1:20" ht="15.4" customHeight="1" x14ac:dyDescent="0.3">
      <c r="A5" s="1"/>
      <c r="B5" s="3"/>
      <c r="C5" s="3"/>
      <c r="D5" s="3"/>
      <c r="E5" s="3"/>
      <c r="F5" s="3"/>
      <c r="G5" s="3"/>
      <c r="H5" s="3"/>
      <c r="I5" s="3"/>
      <c r="J5" s="5"/>
      <c r="K5" s="55"/>
      <c r="L5" s="3"/>
      <c r="M5" s="3"/>
      <c r="N5" s="3"/>
      <c r="O5" s="3"/>
      <c r="P5" s="3"/>
      <c r="Q5" s="3"/>
      <c r="R5" s="9"/>
      <c r="S5" s="3"/>
      <c r="T5" s="48"/>
    </row>
    <row r="6" spans="1:20" x14ac:dyDescent="0.3">
      <c r="A6" s="1"/>
      <c r="B6" s="3"/>
      <c r="C6" s="5"/>
      <c r="D6" s="5"/>
      <c r="E6" s="5"/>
      <c r="F6" s="32" t="s">
        <v>15</v>
      </c>
      <c r="G6" s="5"/>
      <c r="H6" s="3"/>
      <c r="I6" s="5"/>
      <c r="J6" s="3"/>
      <c r="K6" s="55"/>
      <c r="L6" s="3"/>
      <c r="M6" s="3"/>
      <c r="N6" s="3"/>
      <c r="O6" s="3"/>
      <c r="P6" s="3"/>
      <c r="Q6" s="3"/>
      <c r="R6" s="9"/>
      <c r="S6" s="3"/>
      <c r="T6" s="48"/>
    </row>
    <row r="7" spans="1:20" ht="19.5" x14ac:dyDescent="0.4">
      <c r="A7" s="1"/>
      <c r="B7" s="3"/>
      <c r="C7" s="5"/>
      <c r="D7" s="5"/>
      <c r="E7" s="89" t="s">
        <v>25</v>
      </c>
      <c r="F7" s="33" t="s">
        <v>12</v>
      </c>
      <c r="G7" s="33" t="s">
        <v>13</v>
      </c>
      <c r="H7" s="5"/>
      <c r="I7" s="5"/>
      <c r="J7" s="3"/>
      <c r="K7" s="3"/>
      <c r="L7" s="3"/>
      <c r="M7" s="3"/>
      <c r="N7" s="3"/>
      <c r="O7" s="3"/>
      <c r="P7" s="3"/>
      <c r="Q7" s="3"/>
      <c r="R7" s="3"/>
      <c r="S7" s="3"/>
      <c r="T7" s="48"/>
    </row>
    <row r="8" spans="1:20" x14ac:dyDescent="0.3">
      <c r="A8" s="1"/>
      <c r="B8" s="3"/>
      <c r="C8" s="5"/>
      <c r="D8" s="5">
        <v>1</v>
      </c>
      <c r="E8" s="67" t="s">
        <v>30</v>
      </c>
      <c r="F8" s="44"/>
      <c r="G8" s="90"/>
      <c r="H8" s="5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48"/>
    </row>
    <row r="9" spans="1:20" x14ac:dyDescent="0.3">
      <c r="A9" s="1"/>
      <c r="B9" s="3"/>
      <c r="C9" s="5"/>
      <c r="D9" s="5"/>
      <c r="E9" s="81" t="s">
        <v>32</v>
      </c>
      <c r="F9" s="51"/>
      <c r="G9" s="51"/>
      <c r="H9" s="5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48"/>
    </row>
    <row r="10" spans="1:20" x14ac:dyDescent="0.3">
      <c r="A10" s="1"/>
      <c r="B10" s="3"/>
      <c r="C10" s="5"/>
      <c r="D10" s="5">
        <v>2</v>
      </c>
      <c r="E10" s="67" t="s">
        <v>30</v>
      </c>
      <c r="F10" s="44"/>
      <c r="G10" s="44"/>
      <c r="H10" s="5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48"/>
    </row>
    <row r="11" spans="1:20" x14ac:dyDescent="0.3">
      <c r="A11" s="1"/>
      <c r="B11" s="3"/>
      <c r="C11" s="5"/>
      <c r="D11" s="5"/>
      <c r="E11" s="81" t="s">
        <v>32</v>
      </c>
      <c r="F11" s="51"/>
      <c r="G11" s="51"/>
      <c r="H11" s="5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48"/>
    </row>
    <row r="12" spans="1:20" x14ac:dyDescent="0.3">
      <c r="A12" s="1"/>
      <c r="B12" s="3"/>
      <c r="C12" s="56"/>
      <c r="D12" s="56" t="s">
        <v>31</v>
      </c>
      <c r="E12" s="67" t="s">
        <v>30</v>
      </c>
      <c r="F12" s="57">
        <f>IF(COUNT(F8,F10)=0,0,(IF(A1_ablank_1=0,0.0000001,A1_ablank_1)+IF(A1_ablank_2=0,0.0000001,A1_ablank_2))/COUNT(F8,F10))</f>
        <v>0</v>
      </c>
      <c r="G12" s="57">
        <f>IF(COUNT(G8,G10)=0,0,(IF(A2_ablank_1=0,0.0000001,A2_ablank_1)+IF(A2_ablank_2=0,0.0000001,A2_ablank_2))/COUNT(G8,G10))</f>
        <v>0</v>
      </c>
      <c r="H12" s="5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48"/>
    </row>
    <row r="13" spans="1:20" s="49" customFormat="1" x14ac:dyDescent="0.3">
      <c r="A13" s="1"/>
      <c r="B13" s="3"/>
      <c r="C13" s="3"/>
      <c r="D13" s="3"/>
      <c r="E13" s="81" t="s">
        <v>32</v>
      </c>
      <c r="F13" s="86">
        <f>IF(COUNT(F9,F11)=0,0,(IF(A1_ublank_1=0,0.0000001,A1_ublank_1)+IF(A1_ublank_2=0,0.0000001,A1_ublank_2))/COUNT(F9,F11))</f>
        <v>0</v>
      </c>
      <c r="G13" s="86">
        <f>IF(COUNT(G9,G11)=0,0,(IF(A2_ublank_1=0,0.0000001,A2_ublank_1)+IF(A2_ublank_2=0,0.0000001,A2_ublank_2))/COUNT(G9,G11))</f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8"/>
    </row>
    <row r="14" spans="1:20" s="49" customFormat="1" x14ac:dyDescent="0.3">
      <c r="A14" s="1"/>
      <c r="B14" s="3"/>
      <c r="C14" s="3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8"/>
    </row>
    <row r="15" spans="1:20" s="49" customFormat="1" x14ac:dyDescent="0.3">
      <c r="A15" s="1"/>
      <c r="B15" s="3"/>
      <c r="C15" s="3"/>
      <c r="D15" s="3"/>
      <c r="E15" s="32"/>
      <c r="F15" s="32" t="s">
        <v>16</v>
      </c>
      <c r="G15" s="3"/>
      <c r="H15" s="3"/>
      <c r="I15" s="3"/>
      <c r="J15" s="3"/>
      <c r="K15" s="3"/>
      <c r="L15" s="32" t="s">
        <v>1</v>
      </c>
      <c r="M15" s="3"/>
      <c r="N15" s="34"/>
      <c r="O15" s="3"/>
      <c r="P15" s="3"/>
      <c r="Q15" s="3"/>
      <c r="R15" s="3"/>
      <c r="S15" s="3"/>
      <c r="T15" s="48"/>
    </row>
    <row r="16" spans="1:20" s="65" customFormat="1" ht="63" x14ac:dyDescent="0.3">
      <c r="A16" s="58"/>
      <c r="B16" s="59"/>
      <c r="C16" s="60"/>
      <c r="D16" s="6" t="s">
        <v>0</v>
      </c>
      <c r="E16" s="6" t="s">
        <v>25</v>
      </c>
      <c r="F16" s="35" t="s">
        <v>12</v>
      </c>
      <c r="G16" s="35" t="s">
        <v>13</v>
      </c>
      <c r="H16" s="7" t="s">
        <v>17</v>
      </c>
      <c r="I16" s="7" t="s">
        <v>18</v>
      </c>
      <c r="J16" s="61"/>
      <c r="K16" s="62" t="s">
        <v>22</v>
      </c>
      <c r="L16" s="7" t="s">
        <v>26</v>
      </c>
      <c r="M16" s="62" t="s">
        <v>23</v>
      </c>
      <c r="N16" s="7" t="s">
        <v>27</v>
      </c>
      <c r="O16" s="61"/>
      <c r="P16" s="7" t="s">
        <v>2</v>
      </c>
      <c r="Q16" s="62" t="s">
        <v>24</v>
      </c>
      <c r="R16" s="7" t="s">
        <v>28</v>
      </c>
      <c r="S16" s="63"/>
      <c r="T16" s="64"/>
    </row>
    <row r="17" spans="1:20" x14ac:dyDescent="0.3">
      <c r="A17" s="1"/>
      <c r="B17" s="3"/>
      <c r="C17" s="66">
        <v>1</v>
      </c>
      <c r="D17" s="43"/>
      <c r="E17" s="67" t="s">
        <v>30</v>
      </c>
      <c r="F17" s="44"/>
      <c r="G17" s="90"/>
      <c r="H17" s="45">
        <v>0.1</v>
      </c>
      <c r="I17" s="43">
        <v>1</v>
      </c>
      <c r="J17" s="68"/>
      <c r="K17" s="69">
        <f>(F17-G17)-(A1_ablank_ave-A2_ablank_ave)</f>
        <v>0</v>
      </c>
      <c r="L17" s="70" t="str">
        <f>IF(OR(ISBLANK(F17),ISBLANK(G17),A1_ablank_ave=0,A2_ablank_ave=0),"",Change_absorbance)</f>
        <v/>
      </c>
      <c r="M17" s="71">
        <f>0.006325*K17*Dilution/Sample_volume</f>
        <v>0</v>
      </c>
      <c r="N17" s="70" t="str">
        <f>IF(OR(ISBLANK(F17),ISBLANK(G17),A1_ablank_ave=0,A2_ablank_ave=0),"",Concentration_gL)</f>
        <v/>
      </c>
      <c r="O17" s="68"/>
      <c r="P17" s="46"/>
      <c r="Q17" s="71" t="e">
        <f>Concentration_gL*100/Sample_con_gL</f>
        <v>#DIV/0!</v>
      </c>
      <c r="R17" s="72" t="str">
        <f>IF(ISERROR(Concentration_gg),"",Concentration_gg)</f>
        <v/>
      </c>
      <c r="S17" s="3"/>
      <c r="T17" s="48"/>
    </row>
    <row r="18" spans="1:20" x14ac:dyDescent="0.3">
      <c r="A18" s="1"/>
      <c r="B18" s="3"/>
      <c r="C18" s="73"/>
      <c r="D18" s="68"/>
      <c r="E18" s="87" t="s">
        <v>33</v>
      </c>
      <c r="F18" s="52"/>
      <c r="G18" s="52"/>
      <c r="H18" s="53">
        <v>0.1</v>
      </c>
      <c r="I18" s="54">
        <v>1</v>
      </c>
      <c r="J18" s="68"/>
      <c r="K18" s="75"/>
      <c r="L18" s="76"/>
      <c r="M18" s="77"/>
      <c r="N18" s="76"/>
      <c r="O18" s="68"/>
      <c r="P18" s="74"/>
      <c r="Q18" s="77"/>
      <c r="R18" s="78"/>
      <c r="S18" s="3"/>
      <c r="T18" s="48"/>
    </row>
    <row r="19" spans="1:20" x14ac:dyDescent="0.3">
      <c r="A19" s="1"/>
      <c r="B19" s="3"/>
      <c r="C19" s="79"/>
      <c r="D19" s="80"/>
      <c r="E19" s="88" t="s">
        <v>32</v>
      </c>
      <c r="F19" s="81"/>
      <c r="G19" s="81"/>
      <c r="H19" s="81"/>
      <c r="I19" s="81"/>
      <c r="J19" s="68"/>
      <c r="K19" s="82">
        <f>((F18-G18)-(A1_ublank_ave-A2_ublank_ave))-((F17-G17)-(A1_ablank_ave-A2_ablank_ave))</f>
        <v>0</v>
      </c>
      <c r="L19" s="83" t="str">
        <f>IF(OR(ISBLANK(F17),ISBLANK(G17),ISBLANK(F18),ISBLANK(G18),A1_ablank_ave=0,A2_ablank_ave=0,A1_ublank_ave=0,A2_ublank_ave=0),"",Change_absorbance)</f>
        <v/>
      </c>
      <c r="M19" s="84">
        <f>0.05427*K19*I18/H18</f>
        <v>0</v>
      </c>
      <c r="N19" s="83" t="str">
        <f>IF(OR(ISBLANK(F17),ISBLANK(G17),ISBLANK(F18),ISBLANK(G18),A1_ablank_ave=0,A2_ablank_ave=0,A1_ublank_ave=0,A2_ublank_ave=0),"",Concentration_gL)</f>
        <v/>
      </c>
      <c r="O19" s="68"/>
      <c r="P19" s="81"/>
      <c r="Q19" s="84" t="e">
        <f>Concentration_gL*100/P17</f>
        <v>#DIV/0!</v>
      </c>
      <c r="R19" s="85" t="str">
        <f t="shared" ref="R19:R37" si="0">IF(ISERROR(Concentration_gg),"",Concentration_gg)</f>
        <v/>
      </c>
      <c r="S19" s="3"/>
      <c r="T19" s="48"/>
    </row>
    <row r="20" spans="1:20" x14ac:dyDescent="0.3">
      <c r="A20" s="1"/>
      <c r="B20" s="3"/>
      <c r="C20" s="66">
        <v>2</v>
      </c>
      <c r="D20" s="43"/>
      <c r="E20" s="67" t="s">
        <v>30</v>
      </c>
      <c r="F20" s="44"/>
      <c r="G20" s="44"/>
      <c r="H20" s="45">
        <v>0.1</v>
      </c>
      <c r="I20" s="43">
        <v>1</v>
      </c>
      <c r="J20" s="68"/>
      <c r="K20" s="69">
        <f>(F20-G20)-(A1_ablank_ave-A2_ablank_ave)</f>
        <v>0</v>
      </c>
      <c r="L20" s="70" t="str">
        <f>IF(OR(ISBLANK(F20),ISBLANK(G20),A1_ablank_ave=0,A2_ablank_ave=0),"",Change_absorbance)</f>
        <v/>
      </c>
      <c r="M20" s="71">
        <f>0.006325*K20*Dilution/Sample_volume</f>
        <v>0</v>
      </c>
      <c r="N20" s="70" t="str">
        <f>IF(OR(ISBLANK(F20),ISBLANK(G20),A1_ablank_ave=0,A2_ablank_ave=0),"",Concentration_gL)</f>
        <v/>
      </c>
      <c r="O20" s="68"/>
      <c r="P20" s="46"/>
      <c r="Q20" s="71" t="e">
        <f>Concentration_gL*100/Sample_con_gL</f>
        <v>#DIV/0!</v>
      </c>
      <c r="R20" s="72" t="str">
        <f t="shared" si="0"/>
        <v/>
      </c>
      <c r="S20" s="3"/>
      <c r="T20" s="48"/>
    </row>
    <row r="21" spans="1:20" x14ac:dyDescent="0.3">
      <c r="A21" s="1"/>
      <c r="B21" s="3"/>
      <c r="C21" s="73"/>
      <c r="D21" s="68"/>
      <c r="E21" s="87" t="s">
        <v>33</v>
      </c>
      <c r="F21" s="52"/>
      <c r="G21" s="52"/>
      <c r="H21" s="53">
        <v>0.1</v>
      </c>
      <c r="I21" s="54">
        <v>1</v>
      </c>
      <c r="J21" s="68"/>
      <c r="K21" s="75"/>
      <c r="L21" s="76"/>
      <c r="M21" s="77"/>
      <c r="N21" s="76"/>
      <c r="O21" s="68"/>
      <c r="P21" s="74"/>
      <c r="Q21" s="77"/>
      <c r="R21" s="78"/>
      <c r="S21" s="3"/>
      <c r="T21" s="48"/>
    </row>
    <row r="22" spans="1:20" x14ac:dyDescent="0.3">
      <c r="A22" s="1"/>
      <c r="B22" s="3"/>
      <c r="C22" s="79"/>
      <c r="D22" s="80"/>
      <c r="E22" s="88" t="s">
        <v>32</v>
      </c>
      <c r="F22" s="81"/>
      <c r="G22" s="81"/>
      <c r="H22" s="81"/>
      <c r="I22" s="81"/>
      <c r="J22" s="68"/>
      <c r="K22" s="82">
        <f>((F21-G21)-(A1_ublank_ave-A2_ublank_ave))-((F20-G20)-(A1_ablank_ave-A2_ablank_ave))</f>
        <v>0</v>
      </c>
      <c r="L22" s="83" t="str">
        <f>IF(OR(ISBLANK(F20),ISBLANK(G20),ISBLANK(F21),ISBLANK(G21),A1_ablank_ave=0,A2_ablank_ave=0,A1_ublank_ave=0,A2_ublank_ave=0),"",Change_absorbance)</f>
        <v/>
      </c>
      <c r="M22" s="84">
        <f>0.05427*K22*I21/H21</f>
        <v>0</v>
      </c>
      <c r="N22" s="83" t="str">
        <f>IF(OR(ISBLANK(F20),ISBLANK(G20),ISBLANK(F21),ISBLANK(G21),A1_ablank_ave=0,A2_ablank_ave=0,A1_ublank_ave=0,A2_ublank_ave=0),"",Concentration_gL)</f>
        <v/>
      </c>
      <c r="O22" s="68"/>
      <c r="P22" s="81"/>
      <c r="Q22" s="84" t="e">
        <f>Concentration_gL*100/P20</f>
        <v>#DIV/0!</v>
      </c>
      <c r="R22" s="85" t="str">
        <f t="shared" si="0"/>
        <v/>
      </c>
      <c r="S22" s="3"/>
      <c r="T22" s="48"/>
    </row>
    <row r="23" spans="1:20" x14ac:dyDescent="0.3">
      <c r="A23" s="1"/>
      <c r="B23" s="3"/>
      <c r="C23" s="66">
        <v>3</v>
      </c>
      <c r="D23" s="43"/>
      <c r="E23" s="67" t="s">
        <v>30</v>
      </c>
      <c r="F23" s="44"/>
      <c r="G23" s="44"/>
      <c r="H23" s="45">
        <v>0.1</v>
      </c>
      <c r="I23" s="43">
        <v>1</v>
      </c>
      <c r="J23" s="68"/>
      <c r="K23" s="69">
        <f>(F23-G23)-(A1_ablank_ave-A2_ablank_ave)</f>
        <v>0</v>
      </c>
      <c r="L23" s="70" t="str">
        <f>IF(OR(ISBLANK(F23),ISBLANK(G23),A1_ablank_ave=0,A2_ablank_ave=0),"",Change_absorbance)</f>
        <v/>
      </c>
      <c r="M23" s="71">
        <f>0.006325*K23*Dilution/Sample_volume</f>
        <v>0</v>
      </c>
      <c r="N23" s="70" t="str">
        <f>IF(OR(ISBLANK(F23),ISBLANK(G23),A1_ablank_ave=0,A2_ablank_ave=0),"",Concentration_gL)</f>
        <v/>
      </c>
      <c r="O23" s="68"/>
      <c r="P23" s="46"/>
      <c r="Q23" s="71" t="e">
        <f>Concentration_gL*100/Sample_con_gL</f>
        <v>#DIV/0!</v>
      </c>
      <c r="R23" s="72" t="str">
        <f t="shared" si="0"/>
        <v/>
      </c>
      <c r="S23" s="3"/>
      <c r="T23" s="48"/>
    </row>
    <row r="24" spans="1:20" x14ac:dyDescent="0.3">
      <c r="A24" s="1"/>
      <c r="B24" s="3"/>
      <c r="C24" s="73"/>
      <c r="D24" s="68"/>
      <c r="E24" s="87" t="s">
        <v>33</v>
      </c>
      <c r="F24" s="52"/>
      <c r="G24" s="52"/>
      <c r="H24" s="53">
        <v>0.1</v>
      </c>
      <c r="I24" s="54">
        <v>1</v>
      </c>
      <c r="J24" s="68"/>
      <c r="K24" s="75"/>
      <c r="L24" s="76"/>
      <c r="M24" s="77"/>
      <c r="N24" s="76"/>
      <c r="O24" s="68"/>
      <c r="P24" s="74"/>
      <c r="Q24" s="77"/>
      <c r="R24" s="78"/>
      <c r="S24" s="3"/>
      <c r="T24" s="48"/>
    </row>
    <row r="25" spans="1:20" x14ac:dyDescent="0.3">
      <c r="A25" s="1"/>
      <c r="B25" s="3"/>
      <c r="C25" s="79"/>
      <c r="D25" s="80"/>
      <c r="E25" s="88" t="s">
        <v>32</v>
      </c>
      <c r="F25" s="81"/>
      <c r="G25" s="81"/>
      <c r="H25" s="81"/>
      <c r="I25" s="81"/>
      <c r="J25" s="68"/>
      <c r="K25" s="82">
        <f>((F24-G24)-(A1_ublank_ave-A2_ublank_ave))-((F23-G23)-(A1_ablank_ave-A2_ablank_ave))</f>
        <v>0</v>
      </c>
      <c r="L25" s="83" t="str">
        <f>IF(OR(ISBLANK(F23),ISBLANK(G23),ISBLANK(F24),ISBLANK(G24),A1_ablank_ave=0,A2_ablank_ave=0,A1_ublank_ave=0,A2_ublank_ave=0),"",Change_absorbance)</f>
        <v/>
      </c>
      <c r="M25" s="84">
        <f>0.05427*K25*I24/H24</f>
        <v>0</v>
      </c>
      <c r="N25" s="83" t="str">
        <f>IF(OR(ISBLANK(F23),ISBLANK(G23),ISBLANK(F24),ISBLANK(G24),A1_ablank_ave=0,A2_ablank_ave=0,A1_ublank_ave=0,A2_ublank_ave=0),"",Concentration_gL)</f>
        <v/>
      </c>
      <c r="O25" s="68"/>
      <c r="P25" s="81"/>
      <c r="Q25" s="84" t="e">
        <f>Concentration_gL*100/P23</f>
        <v>#DIV/0!</v>
      </c>
      <c r="R25" s="85" t="str">
        <f t="shared" si="0"/>
        <v/>
      </c>
      <c r="S25" s="3"/>
      <c r="T25" s="48"/>
    </row>
    <row r="26" spans="1:20" x14ac:dyDescent="0.3">
      <c r="A26" s="1"/>
      <c r="B26" s="3"/>
      <c r="C26" s="66">
        <v>4</v>
      </c>
      <c r="D26" s="43"/>
      <c r="E26" s="67" t="s">
        <v>30</v>
      </c>
      <c r="F26" s="44"/>
      <c r="G26" s="44"/>
      <c r="H26" s="45">
        <v>0.1</v>
      </c>
      <c r="I26" s="43">
        <v>1</v>
      </c>
      <c r="J26" s="68"/>
      <c r="K26" s="69">
        <f>(F26-G26)-(A1_ablank_ave-A2_ablank_ave)</f>
        <v>0</v>
      </c>
      <c r="L26" s="70" t="str">
        <f>IF(OR(ISBLANK(F26),ISBLANK(G26),A1_ablank_ave=0,A2_ablank_ave=0),"",Change_absorbance)</f>
        <v/>
      </c>
      <c r="M26" s="71">
        <f>0.006325*K26*Dilution/Sample_volume</f>
        <v>0</v>
      </c>
      <c r="N26" s="70" t="str">
        <f>IF(OR(ISBLANK(F26),ISBLANK(G26),A1_ablank_ave=0,A2_ablank_ave=0),"",Concentration_gL)</f>
        <v/>
      </c>
      <c r="O26" s="68"/>
      <c r="P26" s="46"/>
      <c r="Q26" s="71" t="e">
        <f>Concentration_gL*100/Sample_con_gL</f>
        <v>#DIV/0!</v>
      </c>
      <c r="R26" s="72" t="str">
        <f t="shared" si="0"/>
        <v/>
      </c>
      <c r="S26" s="3"/>
      <c r="T26" s="48"/>
    </row>
    <row r="27" spans="1:20" x14ac:dyDescent="0.3">
      <c r="A27" s="1"/>
      <c r="B27" s="3"/>
      <c r="C27" s="73"/>
      <c r="D27" s="68"/>
      <c r="E27" s="87" t="s">
        <v>33</v>
      </c>
      <c r="F27" s="52"/>
      <c r="G27" s="52"/>
      <c r="H27" s="53">
        <v>0.1</v>
      </c>
      <c r="I27" s="54">
        <v>1</v>
      </c>
      <c r="J27" s="68"/>
      <c r="K27" s="75"/>
      <c r="L27" s="76"/>
      <c r="M27" s="77"/>
      <c r="N27" s="76"/>
      <c r="O27" s="68"/>
      <c r="P27" s="74"/>
      <c r="Q27" s="77"/>
      <c r="R27" s="78"/>
      <c r="S27" s="3"/>
      <c r="T27" s="48"/>
    </row>
    <row r="28" spans="1:20" x14ac:dyDescent="0.3">
      <c r="A28" s="1"/>
      <c r="B28" s="3"/>
      <c r="C28" s="79"/>
      <c r="D28" s="80"/>
      <c r="E28" s="88" t="s">
        <v>32</v>
      </c>
      <c r="F28" s="81"/>
      <c r="G28" s="81"/>
      <c r="H28" s="81"/>
      <c r="I28" s="81"/>
      <c r="J28" s="68"/>
      <c r="K28" s="82">
        <f>((F27-G27)-(A1_ublank_ave-A2_ublank_ave))-((F26-G26)-(A1_ablank_ave-A2_ablank_ave))</f>
        <v>0</v>
      </c>
      <c r="L28" s="83" t="str">
        <f>IF(OR(ISBLANK(F26),ISBLANK(G26),ISBLANK(F27),ISBLANK(G27),A1_ablank_ave=0,A2_ablank_ave=0,A1_ublank_ave=0,A2_ublank_ave=0),"",Change_absorbance)</f>
        <v/>
      </c>
      <c r="M28" s="84">
        <f>0.05427*K28*I27/H27</f>
        <v>0</v>
      </c>
      <c r="N28" s="83" t="str">
        <f>IF(OR(ISBLANK(F26),ISBLANK(G26),ISBLANK(F27),ISBLANK(G27),A1_ablank_ave=0,A2_ablank_ave=0,A1_ublank_ave=0,A2_ublank_ave=0),"",Concentration_gL)</f>
        <v/>
      </c>
      <c r="O28" s="68"/>
      <c r="P28" s="81"/>
      <c r="Q28" s="84" t="e">
        <f>Concentration_gL*100/P26</f>
        <v>#DIV/0!</v>
      </c>
      <c r="R28" s="85" t="str">
        <f t="shared" si="0"/>
        <v/>
      </c>
      <c r="S28" s="3"/>
      <c r="T28" s="48"/>
    </row>
    <row r="29" spans="1:20" x14ac:dyDescent="0.3">
      <c r="A29" s="1"/>
      <c r="B29" s="3"/>
      <c r="C29" s="66">
        <v>5</v>
      </c>
      <c r="D29" s="43"/>
      <c r="E29" s="67" t="s">
        <v>30</v>
      </c>
      <c r="F29" s="44"/>
      <c r="G29" s="44"/>
      <c r="H29" s="45">
        <v>0.1</v>
      </c>
      <c r="I29" s="43">
        <v>1</v>
      </c>
      <c r="J29" s="68"/>
      <c r="K29" s="69">
        <f>(F29-G29)-(A1_ablank_ave-A2_ablank_ave)</f>
        <v>0</v>
      </c>
      <c r="L29" s="70" t="str">
        <f>IF(OR(ISBLANK(F29),ISBLANK(G29),A1_ablank_ave=0,A2_ablank_ave=0),"",Change_absorbance)</f>
        <v/>
      </c>
      <c r="M29" s="71">
        <f>0.006325*K29*Dilution/Sample_volume</f>
        <v>0</v>
      </c>
      <c r="N29" s="70" t="str">
        <f>IF(OR(ISBLANK(F29),ISBLANK(G29),A1_ablank_ave=0,A2_ablank_ave=0),"",Concentration_gL)</f>
        <v/>
      </c>
      <c r="O29" s="68"/>
      <c r="P29" s="46"/>
      <c r="Q29" s="71" t="e">
        <f>Concentration_gL*100/Sample_con_gL</f>
        <v>#DIV/0!</v>
      </c>
      <c r="R29" s="72" t="str">
        <f t="shared" si="0"/>
        <v/>
      </c>
      <c r="S29" s="3"/>
      <c r="T29" s="48"/>
    </row>
    <row r="30" spans="1:20" x14ac:dyDescent="0.3">
      <c r="A30" s="1"/>
      <c r="B30" s="3"/>
      <c r="C30" s="73"/>
      <c r="D30" s="68"/>
      <c r="E30" s="87" t="s">
        <v>33</v>
      </c>
      <c r="F30" s="52"/>
      <c r="G30" s="52"/>
      <c r="H30" s="53">
        <v>0.1</v>
      </c>
      <c r="I30" s="54">
        <v>1</v>
      </c>
      <c r="J30" s="68"/>
      <c r="K30" s="75"/>
      <c r="L30" s="76"/>
      <c r="M30" s="77"/>
      <c r="N30" s="76"/>
      <c r="O30" s="68"/>
      <c r="P30" s="74"/>
      <c r="Q30" s="77"/>
      <c r="R30" s="78"/>
      <c r="S30" s="3"/>
      <c r="T30" s="48"/>
    </row>
    <row r="31" spans="1:20" x14ac:dyDescent="0.3">
      <c r="A31" s="1"/>
      <c r="B31" s="3"/>
      <c r="C31" s="79"/>
      <c r="D31" s="80"/>
      <c r="E31" s="88" t="s">
        <v>32</v>
      </c>
      <c r="F31" s="81"/>
      <c r="G31" s="81"/>
      <c r="H31" s="81"/>
      <c r="I31" s="81"/>
      <c r="J31" s="68"/>
      <c r="K31" s="82">
        <f>((F30-G30)-(A1_ublank_ave-A2_ublank_ave))-((F29-G29)-(A1_ablank_ave-A2_ablank_ave))</f>
        <v>0</v>
      </c>
      <c r="L31" s="83" t="str">
        <f>IF(OR(ISBLANK(F29),ISBLANK(G29),ISBLANK(F30),ISBLANK(G30),A1_ablank_ave=0,A2_ablank_ave=0,A1_ublank_ave=0,A2_ublank_ave=0),"",Change_absorbance)</f>
        <v/>
      </c>
      <c r="M31" s="84">
        <f>0.05427*K31*I30/H30</f>
        <v>0</v>
      </c>
      <c r="N31" s="83" t="str">
        <f>IF(OR(ISBLANK(F29),ISBLANK(G29),ISBLANK(F30),ISBLANK(G30),A1_ablank_ave=0,A2_ablank_ave=0,A1_ublank_ave=0,A2_ublank_ave=0),"",Concentration_gL)</f>
        <v/>
      </c>
      <c r="O31" s="68"/>
      <c r="P31" s="81"/>
      <c r="Q31" s="84" t="e">
        <f>Concentration_gL*100/P29</f>
        <v>#DIV/0!</v>
      </c>
      <c r="R31" s="85" t="str">
        <f t="shared" si="0"/>
        <v/>
      </c>
      <c r="S31" s="3"/>
      <c r="T31" s="48"/>
    </row>
    <row r="32" spans="1:20" x14ac:dyDescent="0.3">
      <c r="A32" s="1"/>
      <c r="B32" s="3"/>
      <c r="C32" s="66">
        <v>6</v>
      </c>
      <c r="D32" s="43"/>
      <c r="E32" s="67" t="s">
        <v>30</v>
      </c>
      <c r="F32" s="44"/>
      <c r="G32" s="44"/>
      <c r="H32" s="45">
        <v>0.1</v>
      </c>
      <c r="I32" s="43">
        <v>1</v>
      </c>
      <c r="J32" s="68"/>
      <c r="K32" s="69">
        <f>(F32-G32)-(A1_ablank_ave-A2_ablank_ave)</f>
        <v>0</v>
      </c>
      <c r="L32" s="70" t="str">
        <f>IF(OR(ISBLANK(F32),ISBLANK(G32),A1_ablank_ave=0,A2_ablank_ave=0),"",Change_absorbance)</f>
        <v/>
      </c>
      <c r="M32" s="71">
        <f>0.006325*K32*Dilution/Sample_volume</f>
        <v>0</v>
      </c>
      <c r="N32" s="70" t="str">
        <f>IF(OR(ISBLANK(F32),ISBLANK(G32),A1_ablank_ave=0,A2_ablank_ave=0),"",Concentration_gL)</f>
        <v/>
      </c>
      <c r="O32" s="68"/>
      <c r="P32" s="46"/>
      <c r="Q32" s="71" t="e">
        <f>Concentration_gL*100/Sample_con_gL</f>
        <v>#DIV/0!</v>
      </c>
      <c r="R32" s="72" t="str">
        <f t="shared" si="0"/>
        <v/>
      </c>
      <c r="S32" s="3"/>
      <c r="T32" s="48"/>
    </row>
    <row r="33" spans="1:20" x14ac:dyDescent="0.3">
      <c r="A33" s="1"/>
      <c r="B33" s="3"/>
      <c r="C33" s="73"/>
      <c r="D33" s="68"/>
      <c r="E33" s="87" t="s">
        <v>33</v>
      </c>
      <c r="F33" s="52"/>
      <c r="G33" s="52"/>
      <c r="H33" s="53">
        <v>0.1</v>
      </c>
      <c r="I33" s="54">
        <v>1</v>
      </c>
      <c r="J33" s="68"/>
      <c r="K33" s="75"/>
      <c r="L33" s="76"/>
      <c r="M33" s="77"/>
      <c r="N33" s="76"/>
      <c r="O33" s="68"/>
      <c r="P33" s="74"/>
      <c r="Q33" s="77"/>
      <c r="R33" s="78"/>
      <c r="S33" s="3"/>
      <c r="T33" s="48"/>
    </row>
    <row r="34" spans="1:20" x14ac:dyDescent="0.3">
      <c r="A34" s="1"/>
      <c r="B34" s="3"/>
      <c r="C34" s="79"/>
      <c r="D34" s="80"/>
      <c r="E34" s="88" t="s">
        <v>32</v>
      </c>
      <c r="F34" s="81"/>
      <c r="G34" s="81"/>
      <c r="H34" s="81"/>
      <c r="I34" s="81"/>
      <c r="J34" s="68"/>
      <c r="K34" s="82">
        <f>((F33-G33)-(A1_ublank_ave-A2_ublank_ave))-((F32-G32)-(A1_ablank_ave-A2_ablank_ave))</f>
        <v>0</v>
      </c>
      <c r="L34" s="83" t="str">
        <f>IF(OR(ISBLANK(F32),ISBLANK(G32),ISBLANK(F33),ISBLANK(G33),A1_ablank_ave=0,A2_ablank_ave=0,A1_ublank_ave=0,A2_ublank_ave=0),"",Change_absorbance)</f>
        <v/>
      </c>
      <c r="M34" s="84">
        <f>0.05427*K34*I33/H33</f>
        <v>0</v>
      </c>
      <c r="N34" s="83" t="str">
        <f>IF(OR(ISBLANK(F32),ISBLANK(G32),ISBLANK(F33),ISBLANK(G33),A1_ablank_ave=0,A2_ablank_ave=0,A1_ublank_ave=0,A2_ublank_ave=0),"",Concentration_gL)</f>
        <v/>
      </c>
      <c r="O34" s="68"/>
      <c r="P34" s="81"/>
      <c r="Q34" s="84" t="e">
        <f>Concentration_gL*100/P32</f>
        <v>#DIV/0!</v>
      </c>
      <c r="R34" s="85" t="str">
        <f t="shared" si="0"/>
        <v/>
      </c>
      <c r="S34" s="3"/>
      <c r="T34" s="48"/>
    </row>
    <row r="35" spans="1:20" x14ac:dyDescent="0.3">
      <c r="A35" s="1"/>
      <c r="B35" s="3"/>
      <c r="C35" s="66">
        <v>7</v>
      </c>
      <c r="D35" s="43"/>
      <c r="E35" s="67" t="s">
        <v>30</v>
      </c>
      <c r="F35" s="44"/>
      <c r="G35" s="44"/>
      <c r="H35" s="45">
        <v>0.1</v>
      </c>
      <c r="I35" s="43">
        <v>1</v>
      </c>
      <c r="J35" s="68"/>
      <c r="K35" s="69">
        <f>(F35-G35)-(A1_ablank_ave-A2_ablank_ave)</f>
        <v>0</v>
      </c>
      <c r="L35" s="70" t="str">
        <f>IF(OR(ISBLANK(F35),ISBLANK(G35),A1_ablank_ave=0,A2_ablank_ave=0),"",Change_absorbance)</f>
        <v/>
      </c>
      <c r="M35" s="71">
        <f>0.006325*K35*Dilution/Sample_volume</f>
        <v>0</v>
      </c>
      <c r="N35" s="70" t="str">
        <f>IF(OR(ISBLANK(F35),ISBLANK(G35),A1_ablank_ave=0,A2_ablank_ave=0),"",Concentration_gL)</f>
        <v/>
      </c>
      <c r="O35" s="68"/>
      <c r="P35" s="46"/>
      <c r="Q35" s="71" t="e">
        <f>Concentration_gL*100/Sample_con_gL</f>
        <v>#DIV/0!</v>
      </c>
      <c r="R35" s="72" t="str">
        <f t="shared" si="0"/>
        <v/>
      </c>
      <c r="S35" s="3"/>
      <c r="T35" s="48"/>
    </row>
    <row r="36" spans="1:20" x14ac:dyDescent="0.3">
      <c r="A36" s="1"/>
      <c r="B36" s="3"/>
      <c r="C36" s="73"/>
      <c r="D36" s="68"/>
      <c r="E36" s="87" t="s">
        <v>33</v>
      </c>
      <c r="F36" s="52"/>
      <c r="G36" s="52"/>
      <c r="H36" s="53">
        <v>0.1</v>
      </c>
      <c r="I36" s="54">
        <v>1</v>
      </c>
      <c r="J36" s="68"/>
      <c r="K36" s="75"/>
      <c r="L36" s="76"/>
      <c r="M36" s="77"/>
      <c r="N36" s="76"/>
      <c r="O36" s="68"/>
      <c r="P36" s="74"/>
      <c r="Q36" s="77"/>
      <c r="R36" s="78"/>
      <c r="S36" s="3"/>
      <c r="T36" s="48"/>
    </row>
    <row r="37" spans="1:20" x14ac:dyDescent="0.3">
      <c r="A37" s="1"/>
      <c r="B37" s="3"/>
      <c r="C37" s="79"/>
      <c r="D37" s="80"/>
      <c r="E37" s="88" t="s">
        <v>32</v>
      </c>
      <c r="F37" s="81"/>
      <c r="G37" s="81"/>
      <c r="H37" s="81"/>
      <c r="I37" s="81"/>
      <c r="J37" s="68"/>
      <c r="K37" s="82">
        <f>((F36-G36)-(A1_ublank_ave-A2_ublank_ave))-((F35-G35)-(A1_ablank_ave-A2_ablank_ave))</f>
        <v>0</v>
      </c>
      <c r="L37" s="83" t="str">
        <f>IF(OR(ISBLANK(F35),ISBLANK(G35),ISBLANK(F36),ISBLANK(G36),A1_ablank_ave=0,A2_ablank_ave=0,A1_ublank_ave=0,A2_ublank_ave=0),"",Change_absorbance)</f>
        <v/>
      </c>
      <c r="M37" s="84">
        <f>0.05427*K37*I36/H36</f>
        <v>0</v>
      </c>
      <c r="N37" s="83" t="str">
        <f>IF(OR(ISBLANK(F35),ISBLANK(G35),ISBLANK(F36),ISBLANK(G36),A1_ablank_ave=0,A2_ablank_ave=0,A1_ublank_ave=0,A2_ublank_ave=0),"",Concentration_gL)</f>
        <v/>
      </c>
      <c r="O37" s="68"/>
      <c r="P37" s="81"/>
      <c r="Q37" s="84" t="e">
        <f>Concentration_gL*100/P35</f>
        <v>#DIV/0!</v>
      </c>
      <c r="R37" s="85" t="str">
        <f t="shared" si="0"/>
        <v/>
      </c>
      <c r="S37" s="3"/>
      <c r="T37" s="48"/>
    </row>
    <row r="38" spans="1:20" x14ac:dyDescent="0.3">
      <c r="A38" s="1"/>
      <c r="B38" s="3"/>
      <c r="C38" s="3"/>
      <c r="D38" s="3"/>
      <c r="E38" s="3"/>
      <c r="F38" s="55"/>
      <c r="G38" s="55"/>
      <c r="H38" s="55"/>
      <c r="I38" s="55"/>
      <c r="J38" s="3"/>
      <c r="K38" s="3"/>
      <c r="L38" s="55"/>
      <c r="M38" s="55"/>
      <c r="N38" s="55"/>
      <c r="O38" s="3"/>
      <c r="P38" s="55"/>
      <c r="Q38" s="3"/>
      <c r="R38" s="55"/>
      <c r="S38" s="3"/>
      <c r="T38" s="48"/>
    </row>
    <row r="39" spans="1:20" x14ac:dyDescent="0.3">
      <c r="A39" s="1"/>
      <c r="B39" s="3"/>
      <c r="C39" s="3"/>
      <c r="D39" s="3"/>
      <c r="E39" s="3"/>
      <c r="F39" s="55"/>
      <c r="G39" s="55"/>
      <c r="H39" s="55"/>
      <c r="I39" s="55"/>
      <c r="J39" s="3"/>
      <c r="K39" s="3"/>
      <c r="L39" s="55"/>
      <c r="M39" s="55"/>
      <c r="N39" s="55"/>
      <c r="O39" s="3"/>
      <c r="P39" s="55"/>
      <c r="Q39" s="3"/>
      <c r="R39" s="55"/>
      <c r="S39" s="3"/>
      <c r="T39" s="48"/>
    </row>
    <row r="40" spans="1:20" ht="9.4" customHeight="1" x14ac:dyDescent="0.3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48"/>
    </row>
    <row r="41" spans="1:20" ht="400.15" customHeight="1" x14ac:dyDescent="0.3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</row>
  </sheetData>
  <sheetProtection password="8E71" sheet="1" objects="1" scenarios="1"/>
  <mergeCells count="1">
    <mergeCell ref="F4:G4"/>
  </mergeCells>
  <phoneticPr fontId="0" type="noConversion"/>
  <dataValidations count="1">
    <dataValidation allowBlank="1" showInputMessage="1" sqref="G1:G3 H1:IV1048576 A1:F1048576 G5:G65536" xr:uid="{00000000-0002-0000-0100-000000000000}"/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 r:id="rId1"/>
  <headerFooter alignWithMargins="0">
    <oddFooter>&amp;LPrinted on &amp;D, Page &amp;P of &amp;N</oddFooter>
  </headerFooter>
  <rowBreaks count="1" manualBreakCount="1">
    <brk id="25" min="1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HeadingPairs>
  <TitlesOfParts>
    <vt:vector size="26" baseType="lpstr">
      <vt:lpstr>Instructions</vt:lpstr>
      <vt:lpstr>MegaCalc</vt:lpstr>
      <vt:lpstr>A1_ablank_1</vt:lpstr>
      <vt:lpstr>A1_ablank_2</vt:lpstr>
      <vt:lpstr>A1_ablank_ave</vt:lpstr>
      <vt:lpstr>A1_ublank_1</vt:lpstr>
      <vt:lpstr>A1_ublank_2</vt:lpstr>
      <vt:lpstr>A1_ublank_ave</vt:lpstr>
      <vt:lpstr>A2_ablank_1</vt:lpstr>
      <vt:lpstr>A2_ablank_2</vt:lpstr>
      <vt:lpstr>A2_ablank_ave</vt:lpstr>
      <vt:lpstr>A2_ublank_1</vt:lpstr>
      <vt:lpstr>A2_ublank_2</vt:lpstr>
      <vt:lpstr>A2_ublank_ave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2006-07-22T16:18:24Z</cp:lastPrinted>
  <dcterms:created xsi:type="dcterms:W3CDTF">2004-10-05T18:50:23Z</dcterms:created>
  <dcterms:modified xsi:type="dcterms:W3CDTF">2019-09-16T08:34:15Z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-1075927411</vt:i4>
  </property>
  <property fmtid="{D5CDD505-2E9C-101B-9397-08002B2CF9AE}" pid="3" name="_EmailSubject">
    <vt:lpwstr/>
  </property>
  <property fmtid="{D5CDD505-2E9C-101B-9397-08002B2CF9AE}" pid="4" name="_AuthorEmail">
    <vt:lpwstr>noradevitt@eircom.net</vt:lpwstr>
  </property>
  <property fmtid="{D5CDD505-2E9C-101B-9397-08002B2CF9AE}" pid="5" name="_AuthorEmailDisplayName">
    <vt:lpwstr>Nora Devitt</vt:lpwstr>
  </property>
  <property fmtid="{D5CDD505-2E9C-101B-9397-08002B2CF9AE}" pid="6" name="_ReviewingToolsShownOnce">
    <vt:lpwstr/>
  </property>
</Properties>
</file>