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MANGL\"/>
    </mc:Choice>
  </mc:AlternateContent>
  <xr:revisionPtr revIDLastSave="0" documentId="13_ncr:48009_{82445EA0-45F8-4D4A-B6E9-AF5AB884E082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MegaCalc!$E$14:$E$34</definedName>
    <definedName name="A2_blank_1">MegaCalc!$F$8</definedName>
    <definedName name="A2_blank_2">MegaCalc!$F$9</definedName>
    <definedName name="A2_blank_ave">MegaCalc!$F$10</definedName>
    <definedName name="A2_sample">MegaCalc!$F$14:$F$34</definedName>
    <definedName name="A3_blank_1">MegaCalc!$G$8</definedName>
    <definedName name="A3_blank_2">MegaCalc!$G$9</definedName>
    <definedName name="A3_blank_ave">MegaCalc!$G$10</definedName>
    <definedName name="A4_blank_1">MegaCalc!$H$8</definedName>
    <definedName name="A4_blank_2">MegaCalc!$H$9</definedName>
    <definedName name="A4_blank_ave">MegaCalc!$H$10</definedName>
    <definedName name="Change_absorbance">MegaCalc!$M$14:$M$34</definedName>
    <definedName name="Concentration_gg">MegaCalc!$S$14:$S$34</definedName>
    <definedName name="Concentration_gL">MegaCalc!$O$14:$O$34</definedName>
    <definedName name="Contact_us">Instructions!$C$47</definedName>
    <definedName name="Dilution">MegaCalc!$J$14:$J$34</definedName>
    <definedName name="Instructions">Instructions!$A$2</definedName>
    <definedName name="_xlnm.Print_Area" localSheetId="0">Instructions!$B$2:$P$46</definedName>
    <definedName name="_xlnm.Print_Area" localSheetId="1">MegaCalc!$B$2:$U$34</definedName>
    <definedName name="_xlnm.Print_Titles" localSheetId="1">MegaCalc!$12:$13</definedName>
    <definedName name="Sample_con_gL">MegaCalc!$R$14:$R$34</definedName>
    <definedName name="Sample_volume">MegaCalc!$I$14:$I$34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L22" i="6" s="1"/>
  <c r="F10" i="1"/>
  <c r="M20" i="1" s="1"/>
  <c r="O20" i="1" s="1"/>
  <c r="S20" i="1" s="1"/>
  <c r="T20" i="1" s="1"/>
  <c r="M23" i="6"/>
  <c r="G10" i="1"/>
  <c r="P16" i="1" s="1"/>
  <c r="H10" i="1"/>
  <c r="M25" i="1" s="1"/>
  <c r="O25" i="1" s="1"/>
  <c r="S25" i="1" s="1"/>
  <c r="T25" i="1" s="1"/>
  <c r="N14" i="1"/>
  <c r="M15" i="1"/>
  <c r="O15" i="1" s="1"/>
  <c r="S15" i="1" s="1"/>
  <c r="T15" i="1" s="1"/>
  <c r="P15" i="1"/>
  <c r="M17" i="1"/>
  <c r="O17" i="1"/>
  <c r="S17" i="1" s="1"/>
  <c r="T17" i="1" s="1"/>
  <c r="P17" i="1"/>
  <c r="N18" i="1"/>
  <c r="M19" i="1"/>
  <c r="O19" i="1" s="1"/>
  <c r="S19" i="1" s="1"/>
  <c r="T19" i="1" s="1"/>
  <c r="P19" i="1"/>
  <c r="N20" i="1"/>
  <c r="M21" i="1"/>
  <c r="O21" i="1"/>
  <c r="S21" i="1" s="1"/>
  <c r="T21" i="1" s="1"/>
  <c r="P21" i="1"/>
  <c r="N22" i="1"/>
  <c r="M23" i="1"/>
  <c r="O23" i="1" s="1"/>
  <c r="S23" i="1" s="1"/>
  <c r="P23" i="1"/>
  <c r="N24" i="1"/>
  <c r="M26" i="1"/>
  <c r="N26" i="1"/>
  <c r="O26" i="1"/>
  <c r="S26" i="1" s="1"/>
  <c r="T26" i="1" s="1"/>
  <c r="M27" i="1"/>
  <c r="O27" i="1" s="1"/>
  <c r="S27" i="1" s="1"/>
  <c r="T27" i="1" s="1"/>
  <c r="P27" i="1"/>
  <c r="N28" i="1"/>
  <c r="N30" i="1"/>
  <c r="M31" i="1"/>
  <c r="O31" i="1" s="1"/>
  <c r="S31" i="1" s="1"/>
  <c r="T31" i="1" s="1"/>
  <c r="P31" i="1"/>
  <c r="M32" i="1"/>
  <c r="O32" i="1" s="1"/>
  <c r="S32" i="1" s="1"/>
  <c r="T32" i="1" s="1"/>
  <c r="M34" i="1"/>
  <c r="N34" i="1"/>
  <c r="O34" i="1"/>
  <c r="S34" i="1" s="1"/>
  <c r="T34" i="1" s="1"/>
  <c r="L23" i="6"/>
  <c r="L24" i="6"/>
  <c r="M30" i="1"/>
  <c r="O30" i="1" s="1"/>
  <c r="S30" i="1" s="1"/>
  <c r="T30" i="1" s="1"/>
  <c r="M28" i="1"/>
  <c r="O28" i="1" s="1"/>
  <c r="S28" i="1" s="1"/>
  <c r="T28" i="1" s="1"/>
  <c r="M24" i="1"/>
  <c r="O24" i="1" s="1"/>
  <c r="S24" i="1" s="1"/>
  <c r="M22" i="1"/>
  <c r="O22" i="1" s="1"/>
  <c r="S22" i="1" s="1"/>
  <c r="M18" i="1"/>
  <c r="O18" i="1"/>
  <c r="S18" i="1" s="1"/>
  <c r="T18" i="1" s="1"/>
  <c r="M16" i="1"/>
  <c r="O16" i="1"/>
  <c r="S16" i="1" s="1"/>
  <c r="T16" i="1" s="1"/>
  <c r="M14" i="1"/>
  <c r="O14" i="1"/>
  <c r="S14" i="1" s="1"/>
  <c r="T14" i="1" s="1"/>
  <c r="M22" i="6"/>
  <c r="P34" i="1"/>
  <c r="N33" i="1"/>
  <c r="N31" i="1"/>
  <c r="P30" i="1"/>
  <c r="N29" i="1"/>
  <c r="N27" i="1"/>
  <c r="P26" i="1"/>
  <c r="N25" i="1"/>
  <c r="N23" i="1"/>
  <c r="P22" i="1"/>
  <c r="N21" i="1"/>
  <c r="N19" i="1"/>
  <c r="P18" i="1"/>
  <c r="N17" i="1"/>
  <c r="P14" i="1"/>
  <c r="O24" i="6" l="1"/>
  <c r="T24" i="1"/>
  <c r="O23" i="6"/>
  <c r="T23" i="1"/>
  <c r="T22" i="1"/>
  <c r="O22" i="6"/>
  <c r="N15" i="1"/>
  <c r="P20" i="1"/>
  <c r="P24" i="1"/>
  <c r="P28" i="1"/>
  <c r="P32" i="1"/>
  <c r="M24" i="6"/>
  <c r="P33" i="1"/>
  <c r="M33" i="1"/>
  <c r="O33" i="1" s="1"/>
  <c r="S33" i="1" s="1"/>
  <c r="T33" i="1" s="1"/>
  <c r="N32" i="1"/>
  <c r="P29" i="1"/>
  <c r="M29" i="1"/>
  <c r="O29" i="1" s="1"/>
  <c r="S29" i="1" s="1"/>
  <c r="T29" i="1" s="1"/>
  <c r="P25" i="1"/>
  <c r="N16" i="1"/>
</calcChain>
</file>

<file path=xl/comments1.xml><?xml version="1.0" encoding="utf-8"?>
<comments xmlns="http://schemas.openxmlformats.org/spreadsheetml/2006/main">
  <authors>
    <author>User</author>
  </authors>
  <commentList>
    <comment ref="M21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D-Glucose and D-Fructose and D-Mannose per litre of sample 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O21" authorId="0" shapeId="0">
      <text>
        <r>
          <rPr>
            <b/>
            <sz val="8"/>
            <color indexed="81"/>
            <rFont val="Tahoma"/>
            <family val="2"/>
          </rPr>
          <t>Concentration: grams of D-Glucose and D-Fructose and D-Mannose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D-Glucose and D-Fructose and D-Mannose per litre of sample </t>
        </r>
      </text>
    </comment>
    <comment ref="R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T13" authorId="0" shapeId="0">
      <text>
        <r>
          <rPr>
            <b/>
            <sz val="8"/>
            <color indexed="81"/>
            <rFont val="Tahoma"/>
            <family val="2"/>
          </rPr>
          <t>Concentration: grams of D-Glucose and D-Fructose and D-Mannose per 100 grams of sample</t>
        </r>
      </text>
    </comment>
  </commentList>
</comments>
</file>

<file path=xl/sharedStrings.xml><?xml version="1.0" encoding="utf-8"?>
<sst xmlns="http://schemas.openxmlformats.org/spreadsheetml/2006/main" count="85" uniqueCount="42">
  <si>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</si>
  <si>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</si>
  <si>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</si>
  <si>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</si>
  <si>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</si>
  <si>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</si>
  <si>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</si>
  <si>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</si>
  <si>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</si>
  <si>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</si>
  <si>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</si>
  <si>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</si>
  <si>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</si>
  <si>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</si>
  <si>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</si>
  <si>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</si>
  <si>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</si>
  <si>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</si>
  <si>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</si>
  <si>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</si>
  <si>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</si>
  <si>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</si>
  <si>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</si>
  <si>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</si>
  <si>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</si>
  <si>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>A</t>
    </r>
    <r>
      <rPr>
        <vertAlign val="subscript"/>
        <sz val="12"/>
        <rFont val="Gill Sans MT"/>
        <family val="2"/>
      </rPr>
      <t>3</t>
    </r>
  </si>
  <si>
    <t>Analyte</t>
  </si>
  <si>
    <t>D-Glucose</t>
  </si>
  <si>
    <t>D-Fructose</t>
  </si>
  <si>
    <t xml:space="preserve">   Abs Analyte</t>
  </si>
  <si>
    <t>Analyte
(g/L)</t>
  </si>
  <si>
    <t>Analyte (g/100g)</t>
  </si>
  <si>
    <r>
      <t>A</t>
    </r>
    <r>
      <rPr>
        <vertAlign val="subscript"/>
        <sz val="12"/>
        <rFont val="Gill Sans MT"/>
        <family val="2"/>
      </rPr>
      <t>4</t>
    </r>
  </si>
  <si>
    <t>D-Mannose</t>
  </si>
  <si>
    <r>
      <t>A</t>
    </r>
    <r>
      <rPr>
        <vertAlign val="subscript"/>
        <sz val="12"/>
        <rFont val="Gill Sans MT"/>
        <family val="2"/>
      </rPr>
      <t>3</t>
    </r>
    <r>
      <rPr>
        <sz val="10"/>
        <rFont val="Arial"/>
      </rPr>
      <t/>
    </r>
  </si>
  <si>
    <r>
      <t>A</t>
    </r>
    <r>
      <rPr>
        <vertAlign val="subscript"/>
        <sz val="12"/>
        <rFont val="Gill Sans MT"/>
        <family val="2"/>
      </rPr>
      <t>4</t>
    </r>
    <r>
      <rPr>
        <sz val="10"/>
        <rFont val="Arial"/>
      </rPr>
      <t/>
    </r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</si>
  <si>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</si>
  <si>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</si>
  <si>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(as g/L or g/100 g) from raw absorbance data. Over the coming months, such calculators will be developed 
for each of the Megazyme test kits.</t>
    </r>
  </si>
  <si>
    <t>Megazyme Knowledge Base</t>
  </si>
  <si>
    <t>Customer Support</t>
  </si>
  <si>
    <t>K-MANGL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</si>
</sst>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1" x14ac:knownFonts="1">
    <font>
      <sz val="10"/>
      <name val="Arial"/>
    </font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1" xfId="0" applyFont="1" applyFill="1" applyBorder="1"/>
    <xf numFmtId="0" fontId="2" fillId="3" borderId="0" xfId="0" applyFont="1" applyFill="1"/>
    <xf numFmtId="0" fontId="2" fillId="3" borderId="0" xfId="0" applyFont="1" applyFill="1" applyBorder="1"/>
    <xf numFmtId="0" fontId="2" fillId="2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176" fontId="2" fillId="4" borderId="2" xfId="0" applyNumberFormat="1" applyFont="1" applyFill="1" applyBorder="1" applyProtection="1">
      <protection locked="0"/>
    </xf>
    <xf numFmtId="0" fontId="2" fillId="3" borderId="0" xfId="0" applyFont="1" applyFill="1" applyBorder="1" applyProtection="1"/>
    <xf numFmtId="0" fontId="2" fillId="0" borderId="0" xfId="0" applyFont="1" applyProtection="1"/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 vertical="top"/>
    </xf>
    <xf numFmtId="0" fontId="2" fillId="2" borderId="0" xfId="0" applyFont="1" applyFill="1" applyProtection="1"/>
    <xf numFmtId="0" fontId="3" fillId="2" borderId="2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Fill="1" applyBorder="1" applyProtection="1"/>
    <xf numFmtId="176" fontId="2" fillId="2" borderId="0" xfId="0" applyNumberFormat="1" applyFont="1" applyFill="1" applyBorder="1"/>
    <xf numFmtId="0" fontId="3" fillId="2" borderId="0" xfId="0" quotePrefix="1" applyFont="1" applyFill="1" applyBorder="1" applyAlignment="1" applyProtection="1">
      <alignment horizontal="center" vertical="top" wrapText="1"/>
    </xf>
    <xf numFmtId="0" fontId="2" fillId="0" borderId="0" xfId="0" applyFont="1" applyBorder="1" applyProtection="1"/>
    <xf numFmtId="176" fontId="2" fillId="2" borderId="0" xfId="0" applyNumberFormat="1" applyFont="1" applyFill="1" applyBorder="1" applyAlignment="1" applyProtection="1">
      <alignment horizontal="left"/>
    </xf>
    <xf numFmtId="176" fontId="2" fillId="2" borderId="0" xfId="0" applyNumberFormat="1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/>
    <xf numFmtId="0" fontId="2" fillId="2" borderId="0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9" fillId="2" borderId="0" xfId="0" applyFont="1" applyFill="1" applyBorder="1" applyAlignment="1" applyProtection="1">
      <alignment horizontal="left" vertical="top"/>
    </xf>
    <xf numFmtId="16" fontId="2" fillId="2" borderId="0" xfId="0" applyNumberFormat="1" applyFont="1" applyFill="1" applyBorder="1"/>
    <xf numFmtId="0" fontId="2" fillId="2" borderId="0" xfId="0" applyFont="1" applyFill="1" applyBorder="1" applyProtection="1">
      <protection locked="0"/>
    </xf>
    <xf numFmtId="176" fontId="2" fillId="2" borderId="0" xfId="0" applyNumberFormat="1" applyFont="1" applyFill="1" applyBorder="1" applyProtection="1">
      <protection locked="0"/>
    </xf>
    <xf numFmtId="0" fontId="14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11" fillId="2" borderId="0" xfId="0" applyNumberFormat="1" applyFont="1" applyFill="1" applyBorder="1" applyAlignment="1" applyProtection="1">
      <alignment horizontal="right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1" fillId="2" borderId="0" xfId="0" applyFont="1" applyFill="1" applyAlignment="1" applyProtection="1"/>
    <xf numFmtId="0" fontId="17" fillId="0" borderId="0" xfId="0" applyFont="1" applyAlignment="1" applyProtection="1"/>
    <xf numFmtId="0" fontId="11" fillId="2" borderId="0" xfId="0" applyFont="1" applyFill="1" applyProtection="1"/>
    <xf numFmtId="0" fontId="11" fillId="2" borderId="0" xfId="0" applyFont="1" applyFill="1" applyBorder="1" applyAlignment="1" applyProtection="1"/>
    <xf numFmtId="176" fontId="3" fillId="2" borderId="0" xfId="0" applyNumberFormat="1" applyFont="1" applyFill="1" applyBorder="1" applyAlignment="1" applyProtection="1">
      <alignment horizontal="left"/>
    </xf>
    <xf numFmtId="0" fontId="6" fillId="2" borderId="0" xfId="1" applyFill="1" applyAlignment="1" applyProtection="1">
      <alignment horizontal="right" vertical="top" wrapText="1"/>
    </xf>
    <xf numFmtId="0" fontId="14" fillId="2" borderId="0" xfId="0" applyFont="1" applyFill="1" applyProtection="1"/>
    <xf numFmtId="176" fontId="2" fillId="4" borderId="3" xfId="0" applyNumberFormat="1" applyFont="1" applyFill="1" applyBorder="1" applyProtection="1"/>
    <xf numFmtId="176" fontId="2" fillId="4" borderId="4" xfId="0" applyNumberFormat="1" applyFont="1" applyFill="1" applyBorder="1" applyProtection="1"/>
    <xf numFmtId="176" fontId="2" fillId="4" borderId="5" xfId="0" applyNumberFormat="1" applyFont="1" applyFill="1" applyBorder="1" applyProtection="1"/>
    <xf numFmtId="0" fontId="3" fillId="2" borderId="0" xfId="0" applyFont="1" applyFill="1" applyBorder="1" applyProtection="1"/>
    <xf numFmtId="0" fontId="16" fillId="2" borderId="2" xfId="0" applyFont="1" applyFill="1" applyBorder="1" applyAlignment="1" applyProtection="1">
      <alignment horizontal="center"/>
    </xf>
    <xf numFmtId="176" fontId="2" fillId="4" borderId="2" xfId="0" applyNumberFormat="1" applyFont="1" applyFill="1" applyBorder="1" applyProtection="1"/>
    <xf numFmtId="16" fontId="2" fillId="2" borderId="0" xfId="0" applyNumberFormat="1" applyFont="1" applyFill="1" applyBorder="1" applyProtection="1"/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left"/>
    </xf>
    <xf numFmtId="0" fontId="17" fillId="2" borderId="0" xfId="0" applyFont="1" applyFill="1" applyProtection="1"/>
    <xf numFmtId="0" fontId="13" fillId="0" borderId="0" xfId="0" applyFont="1" applyAlignment="1" applyProtection="1">
      <alignment wrapText="1"/>
    </xf>
    <xf numFmtId="0" fontId="13" fillId="2" borderId="0" xfId="0" applyFont="1" applyFill="1" applyAlignment="1" applyProtection="1">
      <alignment wrapText="1"/>
    </xf>
    <xf numFmtId="0" fontId="18" fillId="2" borderId="0" xfId="1" applyFont="1" applyFill="1" applyAlignment="1" applyProtection="1"/>
    <xf numFmtId="0" fontId="11" fillId="2" borderId="0" xfId="1" applyFont="1" applyFill="1" applyAlignment="1" applyProtection="1">
      <alignment wrapText="1"/>
    </xf>
    <xf numFmtId="0" fontId="17" fillId="2" borderId="0" xfId="0" applyFont="1" applyFill="1" applyAlignment="1" applyProtection="1"/>
    <xf numFmtId="0" fontId="18" fillId="2" borderId="0" xfId="1" applyFont="1" applyFill="1" applyAlignment="1" applyProtection="1">
      <alignment wrapText="1"/>
    </xf>
    <xf numFmtId="176" fontId="2" fillId="2" borderId="2" xfId="0" applyNumberFormat="1" applyFont="1" applyFill="1" applyBorder="1" applyAlignment="1">
      <alignment horizontal="right"/>
    </xf>
    <xf numFmtId="0" fontId="10" fillId="5" borderId="5" xfId="0" applyFont="1" applyFill="1" applyBorder="1" applyAlignment="1">
      <alignment horizontal="center" vertical="top" wrapText="1"/>
    </xf>
    <xf numFmtId="0" fontId="2" fillId="4" borderId="6" xfId="0" applyFont="1" applyFill="1" applyBorder="1" applyProtection="1">
      <protection locked="0"/>
    </xf>
    <xf numFmtId="0" fontId="2" fillId="2" borderId="6" xfId="0" applyFont="1" applyFill="1" applyBorder="1"/>
    <xf numFmtId="176" fontId="2" fillId="4" borderId="6" xfId="0" applyNumberFormat="1" applyFont="1" applyFill="1" applyBorder="1" applyProtection="1">
      <protection locked="0"/>
    </xf>
    <xf numFmtId="2" fontId="2" fillId="4" borderId="6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5" borderId="6" xfId="0" applyFont="1" applyFill="1" applyBorder="1"/>
    <xf numFmtId="176" fontId="2" fillId="2" borderId="6" xfId="0" applyNumberFormat="1" applyFont="1" applyFill="1" applyBorder="1"/>
    <xf numFmtId="176" fontId="2" fillId="5" borderId="7" xfId="0" applyNumberFormat="1" applyFont="1" applyFill="1" applyBorder="1"/>
    <xf numFmtId="176" fontId="2" fillId="2" borderId="7" xfId="0" applyNumberFormat="1" applyFont="1" applyFill="1" applyBorder="1"/>
    <xf numFmtId="0" fontId="2" fillId="5" borderId="7" xfId="0" applyFont="1" applyFill="1" applyBorder="1"/>
    <xf numFmtId="180" fontId="2" fillId="4" borderId="6" xfId="0" applyNumberFormat="1" applyFont="1" applyFill="1" applyBorder="1" applyProtection="1">
      <protection locked="0"/>
    </xf>
    <xf numFmtId="180" fontId="2" fillId="2" borderId="6" xfId="0" applyNumberFormat="1" applyFont="1" applyFill="1" applyBorder="1"/>
    <xf numFmtId="180" fontId="2" fillId="2" borderId="7" xfId="0" applyNumberFormat="1" applyFont="1" applyFill="1" applyBorder="1"/>
    <xf numFmtId="0" fontId="0" fillId="0" borderId="0" xfId="0" applyBorder="1" applyAlignment="1" applyProtection="1">
      <alignment horizontal="left"/>
      <protection locked="0"/>
    </xf>
    <xf numFmtId="0" fontId="2" fillId="2" borderId="10" xfId="0" applyFont="1" applyFill="1" applyBorder="1"/>
    <xf numFmtId="0" fontId="2" fillId="4" borderId="11" xfId="0" applyFont="1" applyFill="1" applyBorder="1" applyProtection="1">
      <protection locked="0"/>
    </xf>
    <xf numFmtId="0" fontId="3" fillId="2" borderId="8" xfId="0" applyFont="1" applyFill="1" applyBorder="1" applyAlignment="1">
      <alignment horizontal="left" vertical="top" wrapText="1"/>
    </xf>
    <xf numFmtId="0" fontId="2" fillId="2" borderId="12" xfId="0" applyFont="1" applyFill="1" applyBorder="1"/>
    <xf numFmtId="176" fontId="2" fillId="5" borderId="10" xfId="0" applyNumberFormat="1" applyFont="1" applyFill="1" applyBorder="1"/>
    <xf numFmtId="176" fontId="2" fillId="2" borderId="10" xfId="0" applyNumberFormat="1" applyFont="1" applyFill="1" applyBorder="1"/>
    <xf numFmtId="0" fontId="2" fillId="5" borderId="10" xfId="0" applyFont="1" applyFill="1" applyBorder="1"/>
    <xf numFmtId="180" fontId="2" fillId="2" borderId="10" xfId="0" applyNumberFormat="1" applyFont="1" applyFill="1" applyBorder="1"/>
    <xf numFmtId="0" fontId="0" fillId="2" borderId="0" xfId="0" applyFill="1" applyAlignment="1" applyProtection="1">
      <alignment wrapText="1"/>
    </xf>
    <xf numFmtId="0" fontId="11" fillId="2" borderId="0" xfId="0" applyFont="1" applyFill="1" applyAlignment="1" applyProtection="1">
      <alignment vertical="top" wrapText="1"/>
    </xf>
    <xf numFmtId="0" fontId="13" fillId="0" borderId="0" xfId="0" applyFont="1" applyProtection="1"/>
    <xf numFmtId="0" fontId="11" fillId="2" borderId="0" xfId="0" applyFont="1" applyFill="1" applyAlignment="1" applyProtection="1">
      <alignment wrapText="1"/>
    </xf>
    <xf numFmtId="0" fontId="1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2" fillId="4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90762</xdr:rowOff>
    </xdr:from>
    <xdr:to>
      <xdr:col>16</xdr:col>
      <xdr:colOff>0</xdr:colOff>
      <xdr:row>6</xdr:row>
      <xdr:rowOff>61638</xdr:rowOff>
    </xdr:to>
    <xdr:pic>
      <xdr:nvPicPr>
        <xdr:cNvPr id="6379" name="Picture 80">
          <a:extLst>
            <a:ext uri="{FF2B5EF4-FFF2-40B4-BE49-F238E27FC236}">
              <a16:creationId xmlns:a16="http://schemas.microsoft.com/office/drawing/2014/main" id="{54AA9AAB-D488-423C-A67E-391AFB39D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0762"/>
          <a:ext cx="8153400" cy="132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28575</xdr:rowOff>
    </xdr:to>
    <xdr:sp macro="" textlink="">
      <xdr:nvSpPr>
        <xdr:cNvPr id="6380" name="Line 10">
          <a:extLst>
            <a:ext uri="{FF2B5EF4-FFF2-40B4-BE49-F238E27FC236}">
              <a16:creationId xmlns:a16="http://schemas.microsoft.com/office/drawing/2014/main" id="{06F91005-3AA9-4F5D-AADE-0B2B31600459}"/>
            </a:ext>
          </a:extLst>
        </xdr:cNvPr>
        <xdr:cNvSpPr>
          <a:spLocks noChangeShapeType="1"/>
        </xdr:cNvSpPr>
      </xdr:nvSpPr>
      <xdr:spPr bwMode="auto">
        <a:xfrm>
          <a:off x="676275" y="426720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104775</xdr:rowOff>
    </xdr:from>
    <xdr:to>
      <xdr:col>6</xdr:col>
      <xdr:colOff>342900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C2989915-92DA-48E4-9901-D5B5108BBE05}"/>
            </a:ext>
          </a:extLst>
        </xdr:cNvPr>
        <xdr:cNvSpPr>
          <a:spLocks noChangeArrowheads="1"/>
        </xdr:cNvSpPr>
      </xdr:nvSpPr>
      <xdr:spPr bwMode="auto">
        <a:xfrm>
          <a:off x="228600" y="3933825"/>
          <a:ext cx="26670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10</xdr:col>
      <xdr:colOff>419100</xdr:colOff>
      <xdr:row>21</xdr:row>
      <xdr:rowOff>104775</xdr:rowOff>
    </xdr:to>
    <xdr:sp macro="" textlink="">
      <xdr:nvSpPr>
        <xdr:cNvPr id="6382" name="Line 12">
          <a:extLst>
            <a:ext uri="{FF2B5EF4-FFF2-40B4-BE49-F238E27FC236}">
              <a16:creationId xmlns:a16="http://schemas.microsoft.com/office/drawing/2014/main" id="{7B83388A-DEB7-4FB0-800F-BC6608D1A2AC}"/>
            </a:ext>
          </a:extLst>
        </xdr:cNvPr>
        <xdr:cNvSpPr>
          <a:spLocks noChangeShapeType="1"/>
        </xdr:cNvSpPr>
      </xdr:nvSpPr>
      <xdr:spPr bwMode="auto">
        <a:xfrm flipH="1">
          <a:off x="2333625" y="5619750"/>
          <a:ext cx="2943225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10</xdr:col>
      <xdr:colOff>9525</xdr:colOff>
      <xdr:row>16</xdr:row>
      <xdr:rowOff>142875</xdr:rowOff>
    </xdr:to>
    <xdr:sp macro="" textlink="">
      <xdr:nvSpPr>
        <xdr:cNvPr id="6383" name="Line 14">
          <a:extLst>
            <a:ext uri="{FF2B5EF4-FFF2-40B4-BE49-F238E27FC236}">
              <a16:creationId xmlns:a16="http://schemas.microsoft.com/office/drawing/2014/main" id="{47C1B754-A12F-402F-8F7B-BC93AF81E257}"/>
            </a:ext>
          </a:extLst>
        </xdr:cNvPr>
        <xdr:cNvSpPr>
          <a:spLocks noChangeShapeType="1"/>
        </xdr:cNvSpPr>
      </xdr:nvSpPr>
      <xdr:spPr bwMode="auto">
        <a:xfrm flipH="1">
          <a:off x="2466975" y="4572000"/>
          <a:ext cx="240030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352425</xdr:colOff>
      <xdr:row>16</xdr:row>
      <xdr:rowOff>38100</xdr:rowOff>
    </xdr:from>
    <xdr:to>
      <xdr:col>15</xdr:col>
      <xdr:colOff>0</xdr:colOff>
      <xdr:row>18</xdr:row>
      <xdr:rowOff>9525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4588CFCC-251A-444B-A58F-940E4F8762C9}"/>
            </a:ext>
          </a:extLst>
        </xdr:cNvPr>
        <xdr:cNvSpPr>
          <a:spLocks noChangeArrowheads="1"/>
        </xdr:cNvSpPr>
      </xdr:nvSpPr>
      <xdr:spPr bwMode="auto">
        <a:xfrm>
          <a:off x="4562475" y="5381625"/>
          <a:ext cx="338137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15</xdr:col>
      <xdr:colOff>0</xdr:colOff>
      <xdr:row>25</xdr:row>
      <xdr:rowOff>57150</xdr:rowOff>
    </xdr:from>
    <xdr:to>
      <xdr:col>15</xdr:col>
      <xdr:colOff>0</xdr:colOff>
      <xdr:row>30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167A597E-AD54-4CDB-A4C9-0657C986B7D3}"/>
            </a:ext>
          </a:extLst>
        </xdr:cNvPr>
        <xdr:cNvSpPr>
          <a:spLocks noChangeArrowheads="1"/>
        </xdr:cNvSpPr>
      </xdr:nvSpPr>
      <xdr:spPr bwMode="auto">
        <a:xfrm>
          <a:off x="7943850" y="7496175"/>
          <a:ext cx="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15</xdr:col>
      <xdr:colOff>0</xdr:colOff>
      <xdr:row>17</xdr:row>
      <xdr:rowOff>133350</xdr:rowOff>
    </xdr:from>
    <xdr:to>
      <xdr:col>15</xdr:col>
      <xdr:colOff>0</xdr:colOff>
      <xdr:row>24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8077D2C0-8F80-466A-B8FA-6BEE7E0D49E7}"/>
            </a:ext>
          </a:extLst>
        </xdr:cNvPr>
        <xdr:cNvSpPr>
          <a:spLocks noChangeArrowheads="1"/>
        </xdr:cNvSpPr>
      </xdr:nvSpPr>
      <xdr:spPr bwMode="auto">
        <a:xfrm>
          <a:off x="7943850" y="5667375"/>
          <a:ext cx="0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15</xdr:col>
      <xdr:colOff>0</xdr:colOff>
      <xdr:row>7</xdr:row>
      <xdr:rowOff>47625</xdr:rowOff>
    </xdr:from>
    <xdr:to>
      <xdr:col>15</xdr:col>
      <xdr:colOff>0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3A7FC4-3954-4E5E-8AD1-949825027A79}"/>
            </a:ext>
          </a:extLst>
        </xdr:cNvPr>
        <xdr:cNvSpPr txBox="1">
          <a:spLocks noChangeArrowheads="1"/>
        </xdr:cNvSpPr>
      </xdr:nvSpPr>
      <xdr:spPr bwMode="auto">
        <a:xfrm>
          <a:off x="7943850" y="19431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0</xdr:colOff>
      <xdr:row>7</xdr:row>
      <xdr:rowOff>95250</xdr:rowOff>
    </xdr:from>
    <xdr:to>
      <xdr:col>15</xdr:col>
      <xdr:colOff>0</xdr:colOff>
      <xdr:row>7</xdr:row>
      <xdr:rowOff>95250</xdr:rowOff>
    </xdr:to>
    <xdr:sp macro="" textlink="">
      <xdr:nvSpPr>
        <xdr:cNvPr id="6388" name="Line 38">
          <a:extLst>
            <a:ext uri="{FF2B5EF4-FFF2-40B4-BE49-F238E27FC236}">
              <a16:creationId xmlns:a16="http://schemas.microsoft.com/office/drawing/2014/main" id="{067ECFAF-4F71-4ABF-B840-860E2E24748D}"/>
            </a:ext>
          </a:extLst>
        </xdr:cNvPr>
        <xdr:cNvSpPr>
          <a:spLocks noChangeShapeType="1"/>
        </xdr:cNvSpPr>
      </xdr:nvSpPr>
      <xdr:spPr bwMode="auto">
        <a:xfrm>
          <a:off x="7943850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95250</xdr:rowOff>
    </xdr:from>
    <xdr:to>
      <xdr:col>15</xdr:col>
      <xdr:colOff>0</xdr:colOff>
      <xdr:row>7</xdr:row>
      <xdr:rowOff>95250</xdr:rowOff>
    </xdr:to>
    <xdr:sp macro="" textlink="">
      <xdr:nvSpPr>
        <xdr:cNvPr id="6389" name="Line 39">
          <a:extLst>
            <a:ext uri="{FF2B5EF4-FFF2-40B4-BE49-F238E27FC236}">
              <a16:creationId xmlns:a16="http://schemas.microsoft.com/office/drawing/2014/main" id="{3EC328B8-9798-48FC-93E0-DC411AA1D641}"/>
            </a:ext>
          </a:extLst>
        </xdr:cNvPr>
        <xdr:cNvSpPr>
          <a:spLocks noChangeShapeType="1"/>
        </xdr:cNvSpPr>
      </xdr:nvSpPr>
      <xdr:spPr bwMode="auto">
        <a:xfrm flipH="1">
          <a:off x="7943850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95250</xdr:rowOff>
    </xdr:from>
    <xdr:to>
      <xdr:col>15</xdr:col>
      <xdr:colOff>0</xdr:colOff>
      <xdr:row>7</xdr:row>
      <xdr:rowOff>95250</xdr:rowOff>
    </xdr:to>
    <xdr:sp macro="" textlink="">
      <xdr:nvSpPr>
        <xdr:cNvPr id="6390" name="Line 40">
          <a:extLst>
            <a:ext uri="{FF2B5EF4-FFF2-40B4-BE49-F238E27FC236}">
              <a16:creationId xmlns:a16="http://schemas.microsoft.com/office/drawing/2014/main" id="{75F1D7C0-90CB-42D4-B40C-74731D13E04E}"/>
            </a:ext>
          </a:extLst>
        </xdr:cNvPr>
        <xdr:cNvSpPr>
          <a:spLocks noChangeShapeType="1"/>
        </xdr:cNvSpPr>
      </xdr:nvSpPr>
      <xdr:spPr bwMode="auto">
        <a:xfrm flipH="1">
          <a:off x="7943850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266700</xdr:colOff>
      <xdr:row>6</xdr:row>
      <xdr:rowOff>133350</xdr:rowOff>
    </xdr:from>
    <xdr:to>
      <xdr:col>15</xdr:col>
      <xdr:colOff>190500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5EB7258-9720-4D09-8BB1-DBE84960238E}"/>
            </a:ext>
          </a:extLst>
        </xdr:cNvPr>
        <xdr:cNvSpPr txBox="1">
          <a:spLocks noChangeArrowheads="1"/>
        </xdr:cNvSpPr>
      </xdr:nvSpPr>
      <xdr:spPr bwMode="auto">
        <a:xfrm>
          <a:off x="7077075" y="1485900"/>
          <a:ext cx="10572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8</xdr:row>
      <xdr:rowOff>66675</xdr:rowOff>
    </xdr:from>
    <xdr:to>
      <xdr:col>3</xdr:col>
      <xdr:colOff>1104900</xdr:colOff>
      <xdr:row>8</xdr:row>
      <xdr:rowOff>257175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799880-6877-4015-AFFD-649AC41EB2F1}"/>
            </a:ext>
          </a:extLst>
        </xdr:cNvPr>
        <xdr:cNvSpPr txBox="1">
          <a:spLocks noChangeArrowheads="1"/>
        </xdr:cNvSpPr>
      </xdr:nvSpPr>
      <xdr:spPr bwMode="auto">
        <a:xfrm>
          <a:off x="219075" y="2743200"/>
          <a:ext cx="1114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4</xdr:col>
      <xdr:colOff>304800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20175F-52D2-46E2-9ED5-5468F70803F2}"/>
            </a:ext>
          </a:extLst>
        </xdr:cNvPr>
        <xdr:cNvSpPr txBox="1">
          <a:spLocks noChangeArrowheads="1"/>
        </xdr:cNvSpPr>
      </xdr:nvSpPr>
      <xdr:spPr bwMode="auto">
        <a:xfrm>
          <a:off x="200025" y="12439650"/>
          <a:ext cx="15525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9</xdr:col>
      <xdr:colOff>352425</xdr:colOff>
      <xdr:row>11</xdr:row>
      <xdr:rowOff>180975</xdr:rowOff>
    </xdr:from>
    <xdr:to>
      <xdr:col>15</xdr:col>
      <xdr:colOff>0</xdr:colOff>
      <xdr:row>15</xdr:row>
      <xdr:rowOff>200025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B8A303A8-F307-446A-A783-FF005961FF11}"/>
            </a:ext>
          </a:extLst>
        </xdr:cNvPr>
        <xdr:cNvSpPr>
          <a:spLocks noChangeArrowheads="1"/>
        </xdr:cNvSpPr>
      </xdr:nvSpPr>
      <xdr:spPr bwMode="auto">
        <a:xfrm>
          <a:off x="4562475" y="4010025"/>
          <a:ext cx="3381375" cy="1285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3</xdr:col>
      <xdr:colOff>0</xdr:colOff>
      <xdr:row>25</xdr:row>
      <xdr:rowOff>171450</xdr:rowOff>
    </xdr:from>
    <xdr:to>
      <xdr:col>9</xdr:col>
      <xdr:colOff>352425</xdr:colOff>
      <xdr:row>36</xdr:row>
      <xdr:rowOff>9525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35AC18FA-AD0B-4429-A6AA-5E2C0837EB66}"/>
            </a:ext>
          </a:extLst>
        </xdr:cNvPr>
        <xdr:cNvSpPr>
          <a:spLocks noChangeArrowheads="1"/>
        </xdr:cNvSpPr>
      </xdr:nvSpPr>
      <xdr:spPr bwMode="auto">
        <a:xfrm>
          <a:off x="228600" y="7610475"/>
          <a:ext cx="4333875" cy="1933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D-Mannose/ D-Fructose/ D-Glucose  by 1.8529. For absorbance readings at 334 nm (Hg lamp; ext. coeff. 6.18) multiply the calculated values for D-Mannose/ D-Fructose/ D-Glucose by 1.0194.   </a:t>
          </a:r>
          <a:endParaRPr lang="en-IE"/>
        </a:p>
      </xdr:txBody>
    </xdr:sp>
    <xdr:clientData/>
  </xdr:twoCellAnchor>
  <xdr:twoCellAnchor>
    <xdr:from>
      <xdr:col>10</xdr:col>
      <xdr:colOff>123825</xdr:colOff>
      <xdr:row>25</xdr:row>
      <xdr:rowOff>180975</xdr:rowOff>
    </xdr:from>
    <xdr:to>
      <xdr:col>15</xdr:col>
      <xdr:colOff>133350</xdr:colOff>
      <xdr:row>30</xdr:row>
      <xdr:rowOff>152400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06F2D182-35AB-406C-880E-7A3CD8111923}"/>
            </a:ext>
          </a:extLst>
        </xdr:cNvPr>
        <xdr:cNvSpPr>
          <a:spLocks noChangeArrowheads="1"/>
        </xdr:cNvSpPr>
      </xdr:nvSpPr>
      <xdr:spPr bwMode="auto">
        <a:xfrm>
          <a:off x="4981575" y="7620000"/>
          <a:ext cx="309562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9</xdr:col>
      <xdr:colOff>485775</xdr:colOff>
      <xdr:row>21</xdr:row>
      <xdr:rowOff>104775</xdr:rowOff>
    </xdr:from>
    <xdr:to>
      <xdr:col>13</xdr:col>
      <xdr:colOff>209550</xdr:colOff>
      <xdr:row>31</xdr:row>
      <xdr:rowOff>38100</xdr:rowOff>
    </xdr:to>
    <xdr:sp macro="" textlink="">
      <xdr:nvSpPr>
        <xdr:cNvPr id="6397" name="Line 68">
          <a:extLst>
            <a:ext uri="{FF2B5EF4-FFF2-40B4-BE49-F238E27FC236}">
              <a16:creationId xmlns:a16="http://schemas.microsoft.com/office/drawing/2014/main" id="{52C36176-14BF-4375-AC7A-4F0E1C143AB8}"/>
            </a:ext>
          </a:extLst>
        </xdr:cNvPr>
        <xdr:cNvSpPr>
          <a:spLocks noChangeShapeType="1"/>
        </xdr:cNvSpPr>
      </xdr:nvSpPr>
      <xdr:spPr bwMode="auto">
        <a:xfrm flipH="1" flipV="1">
          <a:off x="4695825" y="6781800"/>
          <a:ext cx="2324100" cy="1838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31</xdr:row>
      <xdr:rowOff>19050</xdr:rowOff>
    </xdr:from>
    <xdr:to>
      <xdr:col>15</xdr:col>
      <xdr:colOff>142875</xdr:colOff>
      <xdr:row>36</xdr:row>
      <xdr:rowOff>19050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79CDDB71-885C-491E-95C5-EF6AA47FE287}"/>
            </a:ext>
          </a:extLst>
        </xdr:cNvPr>
        <xdr:cNvSpPr>
          <a:spLocks noChangeArrowheads="1"/>
        </xdr:cNvSpPr>
      </xdr:nvSpPr>
      <xdr:spPr bwMode="auto">
        <a:xfrm>
          <a:off x="5572125" y="8601075"/>
          <a:ext cx="2514600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266700</xdr:colOff>
      <xdr:row>6</xdr:row>
      <xdr:rowOff>342900</xdr:rowOff>
    </xdr:from>
    <xdr:to>
      <xdr:col>15</xdr:col>
      <xdr:colOff>114300</xdr:colOff>
      <xdr:row>6</xdr:row>
      <xdr:rowOff>533400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812B99-F4D2-447B-9C36-18F53CEB3D24}"/>
            </a:ext>
          </a:extLst>
        </xdr:cNvPr>
        <xdr:cNvSpPr txBox="1">
          <a:spLocks noChangeArrowheads="1"/>
        </xdr:cNvSpPr>
      </xdr:nvSpPr>
      <xdr:spPr bwMode="auto">
        <a:xfrm>
          <a:off x="7077075" y="1695450"/>
          <a:ext cx="9810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8</xdr:col>
      <xdr:colOff>400050</xdr:colOff>
      <xdr:row>21</xdr:row>
      <xdr:rowOff>104775</xdr:rowOff>
    </xdr:from>
    <xdr:to>
      <xdr:col>10</xdr:col>
      <xdr:colOff>123825</xdr:colOff>
      <xdr:row>26</xdr:row>
      <xdr:rowOff>180975</xdr:rowOff>
    </xdr:to>
    <xdr:sp macro="" textlink="">
      <xdr:nvSpPr>
        <xdr:cNvPr id="6401" name="Line 67">
          <a:extLst>
            <a:ext uri="{FF2B5EF4-FFF2-40B4-BE49-F238E27FC236}">
              <a16:creationId xmlns:a16="http://schemas.microsoft.com/office/drawing/2014/main" id="{A9D0F7B2-49F5-4393-84E6-053B94334F79}"/>
            </a:ext>
          </a:extLst>
        </xdr:cNvPr>
        <xdr:cNvSpPr>
          <a:spLocks noChangeShapeType="1"/>
        </xdr:cNvSpPr>
      </xdr:nvSpPr>
      <xdr:spPr bwMode="auto">
        <a:xfrm flipH="1" flipV="1">
          <a:off x="4057650" y="6781800"/>
          <a:ext cx="92392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85725</xdr:colOff>
      <xdr:row>20</xdr:row>
      <xdr:rowOff>47625</xdr:rowOff>
    </xdr:from>
    <xdr:to>
      <xdr:col>11</xdr:col>
      <xdr:colOff>171450</xdr:colOff>
      <xdr:row>20</xdr:row>
      <xdr:rowOff>133350</xdr:rowOff>
    </xdr:to>
    <xdr:sp macro="" textlink="">
      <xdr:nvSpPr>
        <xdr:cNvPr id="6402" name="AutoShape 87">
          <a:extLst>
            <a:ext uri="{FF2B5EF4-FFF2-40B4-BE49-F238E27FC236}">
              <a16:creationId xmlns:a16="http://schemas.microsoft.com/office/drawing/2014/main" id="{114A7EAF-4CDC-4D67-A609-9FDA8AA1859D}"/>
            </a:ext>
          </a:extLst>
        </xdr:cNvPr>
        <xdr:cNvSpPr>
          <a:spLocks noChangeArrowheads="1"/>
        </xdr:cNvSpPr>
      </xdr:nvSpPr>
      <xdr:spPr bwMode="auto">
        <a:xfrm>
          <a:off x="5657850" y="6153150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12</xdr:row>
      <xdr:rowOff>66675</xdr:rowOff>
    </xdr:from>
    <xdr:to>
      <xdr:col>13</xdr:col>
      <xdr:colOff>266700</xdr:colOff>
      <xdr:row>12</xdr:row>
      <xdr:rowOff>190500</xdr:rowOff>
    </xdr:to>
    <xdr:sp macro="" textlink="">
      <xdr:nvSpPr>
        <xdr:cNvPr id="2156" name="AutoShape 11">
          <a:extLst>
            <a:ext uri="{FF2B5EF4-FFF2-40B4-BE49-F238E27FC236}">
              <a16:creationId xmlns:a16="http://schemas.microsoft.com/office/drawing/2014/main" id="{6CC06304-C14F-498C-A7F9-4323E514AD0B}"/>
            </a:ext>
          </a:extLst>
        </xdr:cNvPr>
        <xdr:cNvSpPr>
          <a:spLocks noChangeArrowheads="1"/>
        </xdr:cNvSpPr>
      </xdr:nvSpPr>
      <xdr:spPr bwMode="auto">
        <a:xfrm>
          <a:off x="6286500" y="3390900"/>
          <a:ext cx="8572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381000</xdr:colOff>
      <xdr:row>2</xdr:row>
      <xdr:rowOff>114300</xdr:rowOff>
    </xdr:from>
    <xdr:to>
      <xdr:col>19</xdr:col>
      <xdr:colOff>447675</xdr:colOff>
      <xdr:row>3</xdr:row>
      <xdr:rowOff>104775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728CB7-4018-4C46-96EC-520A3FE5F933}"/>
            </a:ext>
          </a:extLst>
        </xdr:cNvPr>
        <xdr:cNvSpPr txBox="1">
          <a:spLocks noChangeArrowheads="1"/>
        </xdr:cNvSpPr>
      </xdr:nvSpPr>
      <xdr:spPr bwMode="auto">
        <a:xfrm>
          <a:off x="8162925" y="1476375"/>
          <a:ext cx="7334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17</xdr:col>
      <xdr:colOff>381000</xdr:colOff>
      <xdr:row>3</xdr:row>
      <xdr:rowOff>114300</xdr:rowOff>
    </xdr:from>
    <xdr:to>
      <xdr:col>19</xdr:col>
      <xdr:colOff>447675</xdr:colOff>
      <xdr:row>4</xdr:row>
      <xdr:rowOff>133350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F04B8F-4A04-49FB-B215-04E6FF4609C6}"/>
            </a:ext>
          </a:extLst>
        </xdr:cNvPr>
        <xdr:cNvSpPr txBox="1">
          <a:spLocks noChangeArrowheads="1"/>
        </xdr:cNvSpPr>
      </xdr:nvSpPr>
      <xdr:spPr bwMode="auto">
        <a:xfrm>
          <a:off x="8162925" y="1666875"/>
          <a:ext cx="7334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17</xdr:col>
      <xdr:colOff>381000</xdr:colOff>
      <xdr:row>4</xdr:row>
      <xdr:rowOff>95250</xdr:rowOff>
    </xdr:from>
    <xdr:to>
      <xdr:col>19</xdr:col>
      <xdr:colOff>85725</xdr:colOff>
      <xdr:row>4</xdr:row>
      <xdr:rowOff>95250</xdr:rowOff>
    </xdr:to>
    <xdr:sp macro="" textlink="">
      <xdr:nvSpPr>
        <xdr:cNvPr id="2159" name="Line 29">
          <a:extLst>
            <a:ext uri="{FF2B5EF4-FFF2-40B4-BE49-F238E27FC236}">
              <a16:creationId xmlns:a16="http://schemas.microsoft.com/office/drawing/2014/main" id="{71606707-2A3F-41A6-A985-0CAB70030C4B}"/>
            </a:ext>
          </a:extLst>
        </xdr:cNvPr>
        <xdr:cNvSpPr>
          <a:spLocks noChangeShapeType="1"/>
        </xdr:cNvSpPr>
      </xdr:nvSpPr>
      <xdr:spPr bwMode="auto">
        <a:xfrm>
          <a:off x="8162925" y="1838325"/>
          <a:ext cx="3714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17</xdr:col>
      <xdr:colOff>381000</xdr:colOff>
      <xdr:row>4</xdr:row>
      <xdr:rowOff>95250</xdr:rowOff>
    </xdr:from>
    <xdr:to>
      <xdr:col>19</xdr:col>
      <xdr:colOff>66675</xdr:colOff>
      <xdr:row>4</xdr:row>
      <xdr:rowOff>95250</xdr:rowOff>
    </xdr:to>
    <xdr:sp macro="" textlink="">
      <xdr:nvSpPr>
        <xdr:cNvPr id="2160" name="Line 30">
          <a:extLst>
            <a:ext uri="{FF2B5EF4-FFF2-40B4-BE49-F238E27FC236}">
              <a16:creationId xmlns:a16="http://schemas.microsoft.com/office/drawing/2014/main" id="{BB2605A9-D3DF-4D45-82B8-2F759B78D9B2}"/>
            </a:ext>
          </a:extLst>
        </xdr:cNvPr>
        <xdr:cNvSpPr>
          <a:spLocks noChangeShapeType="1"/>
        </xdr:cNvSpPr>
      </xdr:nvSpPr>
      <xdr:spPr bwMode="auto">
        <a:xfrm flipH="1">
          <a:off x="8162925" y="1838325"/>
          <a:ext cx="352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17</xdr:col>
      <xdr:colOff>381000</xdr:colOff>
      <xdr:row>4</xdr:row>
      <xdr:rowOff>114300</xdr:rowOff>
    </xdr:from>
    <xdr:to>
      <xdr:col>19</xdr:col>
      <xdr:colOff>180975</xdr:colOff>
      <xdr:row>4</xdr:row>
      <xdr:rowOff>114300</xdr:rowOff>
    </xdr:to>
    <xdr:sp macro="" textlink="">
      <xdr:nvSpPr>
        <xdr:cNvPr id="2161" name="Line 31">
          <a:extLst>
            <a:ext uri="{FF2B5EF4-FFF2-40B4-BE49-F238E27FC236}">
              <a16:creationId xmlns:a16="http://schemas.microsoft.com/office/drawing/2014/main" id="{E7E0A92A-4821-4A25-B3C5-1EF1614CC9EB}"/>
            </a:ext>
          </a:extLst>
        </xdr:cNvPr>
        <xdr:cNvSpPr>
          <a:spLocks noChangeShapeType="1"/>
        </xdr:cNvSpPr>
      </xdr:nvSpPr>
      <xdr:spPr bwMode="auto">
        <a:xfrm flipH="1">
          <a:off x="8162925" y="1857375"/>
          <a:ext cx="466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34</xdr:row>
      <xdr:rowOff>180975</xdr:rowOff>
    </xdr:from>
    <xdr:to>
      <xdr:col>4</xdr:col>
      <xdr:colOff>114300</xdr:colOff>
      <xdr:row>35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929A66-688A-4F06-96D9-AEFB8BDB02B5}"/>
            </a:ext>
          </a:extLst>
        </xdr:cNvPr>
        <xdr:cNvSpPr txBox="1">
          <a:spLocks noChangeArrowheads="1"/>
        </xdr:cNvSpPr>
      </xdr:nvSpPr>
      <xdr:spPr bwMode="auto">
        <a:xfrm>
          <a:off x="180975" y="8305800"/>
          <a:ext cx="13144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0</xdr:rowOff>
    </xdr:from>
    <xdr:to>
      <xdr:col>21</xdr:col>
      <xdr:colOff>0</xdr:colOff>
      <xdr:row>2</xdr:row>
      <xdr:rowOff>69630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D25D81-6540-4157-BEAA-3EC5C6B2B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9172575" cy="1488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"/>
  <sheetViews>
    <sheetView zoomScaleNormal="100" workbookViewId="0">
      <selection activeCell="Q9" sqref="Q9"/>
    </sheetView>
  </sheetViews>
  <sheetFormatPr defaultColWidth="12.28515625" defaultRowHeight="15" x14ac:dyDescent="0.3"/>
  <cols>
    <col min="1" max="1" width="1.7109375" style="20" customWidth="1"/>
    <col min="2" max="2" width="0.5703125" style="20" customWidth="1"/>
    <col min="3" max="3" width="1.140625" style="29" customWidth="1"/>
    <col min="4" max="4" width="18.28515625" style="20" customWidth="1"/>
    <col min="5" max="9" width="8.28515625" style="20" customWidth="1"/>
    <col min="10" max="10" width="9.7109375" style="20" customWidth="1"/>
    <col min="11" max="11" width="10.7109375" style="20" customWidth="1"/>
    <col min="12" max="13" width="9.28515625" style="20" customWidth="1"/>
    <col min="14" max="14" width="8.7109375" style="20" customWidth="1"/>
    <col min="15" max="15" width="8.28515625" style="20" customWidth="1"/>
    <col min="16" max="16" width="4.85546875" style="20" customWidth="1"/>
    <col min="17" max="17" width="86" style="20" customWidth="1"/>
    <col min="18" max="16384" width="12.28515625" style="20"/>
  </cols>
  <sheetData>
    <row r="1" spans="1:17" ht="7.9" customHeight="1" x14ac:dyDescent="0.3">
      <c r="A1" s="19"/>
      <c r="B1" s="19"/>
      <c r="C1" s="26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3.9" customHeight="1" x14ac:dyDescent="0.3">
      <c r="A2" s="19"/>
      <c r="B2" s="21"/>
      <c r="C2" s="27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9"/>
    </row>
    <row r="3" spans="1:17" ht="27" customHeight="1" x14ac:dyDescent="0.3">
      <c r="A3" s="19"/>
      <c r="B3" s="21"/>
      <c r="C3" s="27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57"/>
      <c r="P3" s="21"/>
      <c r="Q3" s="19"/>
    </row>
    <row r="4" spans="1:17" ht="27" customHeight="1" x14ac:dyDescent="0.3">
      <c r="A4" s="19"/>
      <c r="B4" s="21"/>
      <c r="C4" s="27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57"/>
      <c r="P4" s="21"/>
      <c r="Q4" s="19"/>
    </row>
    <row r="5" spans="1:17" ht="18.399999999999999" customHeight="1" x14ac:dyDescent="0.3">
      <c r="A5" s="19"/>
      <c r="B5" s="21"/>
      <c r="C5" s="28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57"/>
      <c r="P5" s="21"/>
      <c r="Q5" s="19"/>
    </row>
    <row r="6" spans="1:17" ht="13.9" customHeight="1" x14ac:dyDescent="0.3">
      <c r="A6" s="19"/>
      <c r="B6" s="21"/>
      <c r="C6" s="28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57"/>
      <c r="P6" s="21"/>
      <c r="Q6" s="19"/>
    </row>
    <row r="7" spans="1:17" s="33" customFormat="1" ht="43.15" customHeight="1" x14ac:dyDescent="0.4">
      <c r="A7" s="19"/>
      <c r="B7" s="21"/>
      <c r="C7" s="58" t="s">
        <v>19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57"/>
      <c r="P7" s="21"/>
      <c r="Q7" s="19"/>
    </row>
    <row r="8" spans="1:17" s="33" customFormat="1" ht="61.9" customHeight="1" x14ac:dyDescent="0.3">
      <c r="A8" s="19"/>
      <c r="B8" s="21"/>
      <c r="C8" s="102" t="s">
        <v>38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21"/>
      <c r="Q8" s="19"/>
    </row>
    <row r="9" spans="1:17" s="33" customFormat="1" ht="55.15" customHeight="1" x14ac:dyDescent="0.4">
      <c r="A9" s="19"/>
      <c r="B9" s="21"/>
      <c r="C9" s="58" t="s">
        <v>20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21"/>
      <c r="P9" s="21"/>
      <c r="Q9" s="19"/>
    </row>
    <row r="10" spans="1:17" s="33" customFormat="1" ht="18.75" x14ac:dyDescent="0.35">
      <c r="A10" s="19"/>
      <c r="B10" s="21"/>
      <c r="C10" s="54" t="s">
        <v>36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1"/>
      <c r="P10" s="21"/>
      <c r="Q10" s="19"/>
    </row>
    <row r="11" spans="1:17" s="33" customFormat="1" ht="17.25" x14ac:dyDescent="0.35">
      <c r="A11" s="19"/>
      <c r="B11" s="21"/>
      <c r="C11" s="54" t="s">
        <v>37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1"/>
      <c r="P11" s="21"/>
      <c r="Q11" s="19"/>
    </row>
    <row r="12" spans="1:17" s="33" customFormat="1" x14ac:dyDescent="0.3">
      <c r="A12" s="19"/>
      <c r="B12" s="21"/>
      <c r="C12" s="27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21"/>
      <c r="P12" s="21"/>
      <c r="Q12" s="19"/>
    </row>
    <row r="13" spans="1:17" s="33" customFormat="1" ht="46.15" customHeight="1" x14ac:dyDescent="0.3">
      <c r="A13" s="19"/>
      <c r="B13" s="21"/>
      <c r="C13" s="27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1"/>
      <c r="P13" s="21"/>
      <c r="Q13" s="19"/>
    </row>
    <row r="14" spans="1:17" s="30" customFormat="1" x14ac:dyDescent="0.3">
      <c r="A14" s="19"/>
      <c r="B14" s="21"/>
      <c r="C14" s="27"/>
      <c r="D14" s="56" t="s">
        <v>14</v>
      </c>
      <c r="E14" s="59"/>
      <c r="F14" s="60"/>
      <c r="G14" s="60"/>
      <c r="H14" s="60"/>
      <c r="I14" s="61"/>
      <c r="J14" s="34"/>
      <c r="K14" s="34"/>
      <c r="L14" s="34"/>
      <c r="M14" s="34"/>
      <c r="N14" s="34"/>
      <c r="O14" s="21"/>
      <c r="P14" s="21"/>
      <c r="Q14" s="19"/>
    </row>
    <row r="15" spans="1:17" s="30" customFormat="1" ht="24.4" customHeight="1" x14ac:dyDescent="0.3">
      <c r="A15" s="19"/>
      <c r="B15" s="21"/>
      <c r="C15" s="27"/>
      <c r="D15" s="20"/>
      <c r="E15" s="62" t="s">
        <v>15</v>
      </c>
      <c r="F15" s="20"/>
      <c r="G15" s="23"/>
      <c r="H15" s="23"/>
      <c r="I15" s="21"/>
      <c r="J15" s="21"/>
      <c r="K15" s="21"/>
      <c r="L15" s="21"/>
      <c r="M15" s="21"/>
      <c r="N15" s="21"/>
      <c r="O15" s="21"/>
      <c r="P15" s="21"/>
      <c r="Q15" s="19"/>
    </row>
    <row r="16" spans="1:17" s="30" customFormat="1" ht="19.5" x14ac:dyDescent="0.4">
      <c r="A16" s="19"/>
      <c r="B16" s="21"/>
      <c r="C16" s="27"/>
      <c r="D16" s="23"/>
      <c r="E16" s="63" t="s">
        <v>12</v>
      </c>
      <c r="F16" s="63" t="s">
        <v>13</v>
      </c>
      <c r="G16" s="63" t="s">
        <v>34</v>
      </c>
      <c r="H16" s="63" t="s">
        <v>35</v>
      </c>
      <c r="I16" s="23"/>
      <c r="J16" s="23"/>
      <c r="K16" s="23"/>
      <c r="L16" s="21"/>
      <c r="M16" s="21"/>
      <c r="N16" s="21"/>
      <c r="O16" s="21"/>
      <c r="P16" s="21"/>
      <c r="Q16" s="19"/>
    </row>
    <row r="17" spans="1:17" s="33" customFormat="1" x14ac:dyDescent="0.3">
      <c r="A17" s="19"/>
      <c r="B17" s="21"/>
      <c r="C17" s="27"/>
      <c r="D17" s="23">
        <v>1</v>
      </c>
      <c r="E17" s="64"/>
      <c r="F17" s="64"/>
      <c r="G17" s="64"/>
      <c r="H17" s="64"/>
      <c r="I17" s="23"/>
      <c r="J17" s="23"/>
      <c r="K17" s="23"/>
      <c r="L17" s="21"/>
      <c r="M17" s="21"/>
      <c r="N17" s="21"/>
      <c r="O17" s="21"/>
      <c r="P17" s="21"/>
      <c r="Q17" s="19"/>
    </row>
    <row r="18" spans="1:17" s="33" customFormat="1" x14ac:dyDescent="0.3">
      <c r="A18" s="19"/>
      <c r="B18" s="21"/>
      <c r="C18" s="27"/>
      <c r="D18" s="23">
        <v>2</v>
      </c>
      <c r="E18" s="64"/>
      <c r="F18" s="64"/>
      <c r="G18" s="64"/>
      <c r="H18" s="64"/>
      <c r="I18" s="23"/>
      <c r="J18" s="23"/>
      <c r="K18" s="23"/>
      <c r="L18" s="21"/>
      <c r="M18" s="21"/>
      <c r="N18" s="21"/>
      <c r="O18" s="21"/>
      <c r="P18" s="21"/>
      <c r="Q18" s="19"/>
    </row>
    <row r="19" spans="1:17" s="33" customFormat="1" x14ac:dyDescent="0.3">
      <c r="A19" s="19"/>
      <c r="B19" s="21"/>
      <c r="C19" s="27"/>
      <c r="D19" s="21"/>
      <c r="E19" s="21"/>
      <c r="F19" s="21"/>
      <c r="G19" s="21"/>
      <c r="H19" s="21"/>
      <c r="I19" s="21"/>
      <c r="J19" s="21"/>
      <c r="K19" s="21"/>
      <c r="L19" s="23"/>
      <c r="M19" s="23"/>
      <c r="N19" s="23"/>
      <c r="O19" s="21"/>
      <c r="P19" s="21"/>
      <c r="Q19" s="19"/>
    </row>
    <row r="20" spans="1:17" s="33" customFormat="1" x14ac:dyDescent="0.3">
      <c r="A20" s="19"/>
      <c r="B20" s="21"/>
      <c r="C20" s="27"/>
      <c r="D20" s="21"/>
      <c r="E20" s="62" t="s">
        <v>16</v>
      </c>
      <c r="F20" s="21"/>
      <c r="G20" s="21"/>
      <c r="H20" s="21"/>
      <c r="I20" s="21"/>
      <c r="J20" s="21"/>
      <c r="K20" s="21"/>
      <c r="L20" s="21"/>
      <c r="M20" s="62" t="s">
        <v>1</v>
      </c>
      <c r="N20" s="65"/>
      <c r="O20" s="21"/>
      <c r="P20" s="21"/>
      <c r="Q20" s="19"/>
    </row>
    <row r="21" spans="1:17" s="33" customFormat="1" ht="45" x14ac:dyDescent="0.3">
      <c r="A21" s="19"/>
      <c r="B21" s="21"/>
      <c r="C21" s="27"/>
      <c r="D21" s="24" t="s">
        <v>0</v>
      </c>
      <c r="E21" s="66" t="s">
        <v>12</v>
      </c>
      <c r="F21" s="66" t="s">
        <v>13</v>
      </c>
      <c r="G21" s="66" t="s">
        <v>34</v>
      </c>
      <c r="H21" s="66" t="s">
        <v>35</v>
      </c>
      <c r="I21" s="25" t="s">
        <v>17</v>
      </c>
      <c r="J21" s="25" t="s">
        <v>18</v>
      </c>
      <c r="K21" s="10" t="s">
        <v>26</v>
      </c>
      <c r="L21" s="25" t="s">
        <v>29</v>
      </c>
      <c r="M21" s="25" t="s">
        <v>30</v>
      </c>
      <c r="N21" s="16" t="s">
        <v>2</v>
      </c>
      <c r="O21" s="25" t="s">
        <v>31</v>
      </c>
      <c r="P21" s="21"/>
      <c r="Q21" s="19"/>
    </row>
    <row r="22" spans="1:17" s="33" customFormat="1" x14ac:dyDescent="0.3">
      <c r="A22" s="19"/>
      <c r="B22" s="21"/>
      <c r="C22" s="27"/>
      <c r="D22" s="77"/>
      <c r="E22" s="79"/>
      <c r="F22" s="79"/>
      <c r="G22" s="79"/>
      <c r="H22" s="79"/>
      <c r="I22" s="80">
        <v>0.1</v>
      </c>
      <c r="J22" s="77">
        <v>1</v>
      </c>
      <c r="K22" s="78" t="s">
        <v>27</v>
      </c>
      <c r="L22" s="85" t="str">
        <f>IF(OR(ISBLANK(A1_sample),ISBLANK(A2_sample),A1_blank_ave=0,A2_blank_ave=0),"",Change_absorbance)</f>
        <v/>
      </c>
      <c r="M22" s="85" t="str">
        <f>IF(OR(ISBLANK(A1_sample),ISBLANK(A2_sample),A1_blank_ave=0,A2_blank_ave=0),"",Concentration_gL)</f>
        <v/>
      </c>
      <c r="N22" s="89"/>
      <c r="O22" s="90" t="str">
        <f>IF(ISERROR(Concentration_gg),"",Concentration_gg)</f>
        <v/>
      </c>
      <c r="P22" s="21"/>
      <c r="Q22" s="19"/>
    </row>
    <row r="23" spans="1:17" s="33" customFormat="1" x14ac:dyDescent="0.3">
      <c r="A23" s="19"/>
      <c r="B23" s="21"/>
      <c r="C23" s="27"/>
      <c r="D23" s="96"/>
      <c r="E23" s="96"/>
      <c r="F23" s="96"/>
      <c r="G23" s="96"/>
      <c r="H23" s="96"/>
      <c r="I23" s="96"/>
      <c r="J23" s="96"/>
      <c r="K23" s="93" t="s">
        <v>28</v>
      </c>
      <c r="L23" s="98" t="str">
        <f>IF(OR(ISBLANK(D22),ISBLANK(E22),A2_blank_ave=0,A3_blank_ave=0),"",Change_absorbance)</f>
        <v/>
      </c>
      <c r="M23" s="98" t="str">
        <f>IF(OR(ISBLANK(C22),ISBLANK(D22),A2_blank_ave=0,A3_blank_ave=0),"",Concentration_gL)</f>
        <v/>
      </c>
      <c r="N23" s="93"/>
      <c r="O23" s="100" t="str">
        <f>IF(ISERROR(Concentration_gg),"",Concentration_gg)</f>
        <v/>
      </c>
      <c r="P23" s="21"/>
      <c r="Q23" s="19"/>
    </row>
    <row r="24" spans="1:17" s="33" customFormat="1" x14ac:dyDescent="0.3">
      <c r="A24" s="19"/>
      <c r="B24" s="21"/>
      <c r="C24" s="27"/>
      <c r="D24" s="83"/>
      <c r="E24" s="83"/>
      <c r="F24" s="83"/>
      <c r="G24" s="83"/>
      <c r="H24" s="83"/>
      <c r="I24" s="83"/>
      <c r="J24" s="83"/>
      <c r="K24" s="81" t="s">
        <v>33</v>
      </c>
      <c r="L24" s="87" t="str">
        <f>IF(OR(ISBLANK(D22),ISBLANK(E22),A3_blank_ave=0,A4_blank_ave=0),"",Change_absorbance)</f>
        <v/>
      </c>
      <c r="M24" s="87" t="str">
        <f>IF(OR(ISBLANK(C22),ISBLANK(D22),A3_blank_ave=0,A4_blank_ave=0),"",Concentration_gL)</f>
        <v/>
      </c>
      <c r="N24" s="81"/>
      <c r="O24" s="91" t="str">
        <f>IF(ISERROR(Concentration_gg),"",Concentration_gg)</f>
        <v/>
      </c>
      <c r="P24" s="21"/>
      <c r="Q24" s="19"/>
    </row>
    <row r="25" spans="1:17" s="33" customFormat="1" x14ac:dyDescent="0.3">
      <c r="A25" s="19"/>
      <c r="B25" s="21"/>
      <c r="C25" s="27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1"/>
      <c r="P25" s="21"/>
      <c r="Q25" s="19"/>
    </row>
    <row r="26" spans="1:17" s="33" customFormat="1" x14ac:dyDescent="0.3">
      <c r="A26" s="19"/>
      <c r="B26" s="21"/>
      <c r="C26" s="2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1"/>
      <c r="P26" s="21"/>
      <c r="Q26" s="19"/>
    </row>
    <row r="27" spans="1:17" s="33" customFormat="1" x14ac:dyDescent="0.3">
      <c r="A27" s="19"/>
      <c r="B27" s="21"/>
      <c r="C27" s="27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1"/>
      <c r="P27" s="21"/>
      <c r="Q27" s="19"/>
    </row>
    <row r="28" spans="1:17" s="33" customFormat="1" x14ac:dyDescent="0.3">
      <c r="A28" s="19"/>
      <c r="B28" s="21"/>
      <c r="C28" s="2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1"/>
      <c r="P28" s="21"/>
      <c r="Q28" s="19"/>
    </row>
    <row r="29" spans="1:17" s="33" customFormat="1" x14ac:dyDescent="0.3">
      <c r="A29" s="19"/>
      <c r="B29" s="21"/>
      <c r="C29" s="2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1"/>
      <c r="P29" s="21"/>
      <c r="Q29" s="19"/>
    </row>
    <row r="30" spans="1:17" s="33" customFormat="1" x14ac:dyDescent="0.3">
      <c r="A30" s="19"/>
      <c r="B30" s="21"/>
      <c r="C30" s="2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1"/>
      <c r="P30" s="21"/>
      <c r="Q30" s="19"/>
    </row>
    <row r="31" spans="1:17" s="33" customFormat="1" x14ac:dyDescent="0.3">
      <c r="A31" s="19"/>
      <c r="B31" s="21"/>
      <c r="C31" s="2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1"/>
      <c r="P31" s="21"/>
      <c r="Q31" s="19"/>
    </row>
    <row r="32" spans="1:17" s="33" customFormat="1" x14ac:dyDescent="0.3">
      <c r="A32" s="19"/>
      <c r="B32" s="21"/>
      <c r="C32" s="2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21"/>
      <c r="P32" s="21"/>
      <c r="Q32" s="19"/>
    </row>
    <row r="33" spans="1:17" s="33" customFormat="1" x14ac:dyDescent="0.3">
      <c r="A33" s="19"/>
      <c r="B33" s="21"/>
      <c r="C33" s="2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21"/>
      <c r="P33" s="21"/>
      <c r="Q33" s="19"/>
    </row>
    <row r="34" spans="1:17" s="33" customFormat="1" x14ac:dyDescent="0.3">
      <c r="A34" s="19"/>
      <c r="B34" s="21"/>
      <c r="C34" s="27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1"/>
      <c r="P34" s="21"/>
      <c r="Q34" s="19"/>
    </row>
    <row r="35" spans="1:17" s="33" customFormat="1" x14ac:dyDescent="0.3">
      <c r="A35" s="19"/>
      <c r="B35" s="21"/>
      <c r="C35" s="27"/>
      <c r="D35" s="35"/>
      <c r="E35" s="35"/>
      <c r="F35" s="35"/>
      <c r="G35" s="35"/>
      <c r="H35" s="35"/>
      <c r="I35" s="35"/>
      <c r="J35" s="35" t="s">
        <v>21</v>
      </c>
      <c r="K35" s="35"/>
      <c r="L35" s="35"/>
      <c r="M35" s="35"/>
      <c r="N35" s="35"/>
      <c r="O35" s="21"/>
      <c r="P35" s="21"/>
      <c r="Q35" s="19"/>
    </row>
    <row r="36" spans="1:17" s="33" customFormat="1" x14ac:dyDescent="0.3">
      <c r="A36" s="19"/>
      <c r="B36" s="21"/>
      <c r="C36" s="27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1"/>
      <c r="P36" s="21"/>
      <c r="Q36" s="19"/>
    </row>
    <row r="37" spans="1:17" s="33" customFormat="1" ht="30.6" customHeight="1" x14ac:dyDescent="0.4">
      <c r="A37" s="19"/>
      <c r="B37" s="21"/>
      <c r="C37" s="67" t="s">
        <v>6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9"/>
      <c r="P37" s="21"/>
      <c r="Q37" s="19"/>
    </row>
    <row r="38" spans="1:17" s="37" customFormat="1" ht="25.15" customHeight="1" x14ac:dyDescent="0.35">
      <c r="A38" s="36"/>
      <c r="B38" s="39"/>
      <c r="C38" s="68" t="s">
        <v>7</v>
      </c>
      <c r="D38" s="51"/>
      <c r="E38" s="51"/>
      <c r="F38" s="51"/>
      <c r="G38" s="51"/>
      <c r="H38" s="51"/>
      <c r="I38" s="51"/>
      <c r="K38" s="51"/>
      <c r="L38" s="51"/>
      <c r="M38" s="51"/>
      <c r="N38" s="51"/>
      <c r="O38" s="50"/>
      <c r="P38" s="39"/>
      <c r="Q38" s="36"/>
    </row>
    <row r="39" spans="1:17" s="38" customFormat="1" ht="22.15" customHeight="1" x14ac:dyDescent="0.35">
      <c r="A39" s="36"/>
      <c r="B39" s="39"/>
      <c r="C39" s="104" t="s">
        <v>8</v>
      </c>
      <c r="D39" s="105"/>
      <c r="E39" s="106"/>
      <c r="F39" s="106"/>
      <c r="G39" s="101"/>
      <c r="H39" s="101"/>
      <c r="I39" s="70"/>
      <c r="J39" s="51"/>
      <c r="K39" s="70"/>
      <c r="L39" s="70"/>
      <c r="M39" s="70"/>
      <c r="N39" s="70"/>
      <c r="O39" s="51"/>
      <c r="P39" s="40"/>
      <c r="Q39" s="36"/>
    </row>
    <row r="40" spans="1:17" s="38" customFormat="1" ht="60" customHeight="1" x14ac:dyDescent="0.3">
      <c r="A40" s="36"/>
      <c r="B40" s="39"/>
      <c r="C40" s="105"/>
      <c r="D40" s="105"/>
      <c r="E40" s="106"/>
      <c r="F40" s="106"/>
      <c r="G40" s="101"/>
      <c r="H40" s="101"/>
      <c r="I40" s="70"/>
      <c r="J40" s="71" t="s">
        <v>9</v>
      </c>
      <c r="K40" s="70"/>
      <c r="L40" s="70"/>
      <c r="M40" s="70"/>
      <c r="N40" s="70"/>
      <c r="O40" s="71"/>
      <c r="P40" s="40"/>
      <c r="Q40" s="36"/>
    </row>
    <row r="41" spans="1:17" s="38" customFormat="1" ht="31.15" customHeight="1" x14ac:dyDescent="0.35">
      <c r="A41" s="36"/>
      <c r="B41" s="39"/>
      <c r="C41" s="52" t="s">
        <v>3</v>
      </c>
      <c r="D41" s="52"/>
      <c r="E41" s="52"/>
      <c r="F41" s="52"/>
      <c r="G41" s="52"/>
      <c r="H41" s="52"/>
      <c r="I41" s="52"/>
      <c r="J41" s="72"/>
      <c r="K41" s="52"/>
      <c r="L41" s="52"/>
      <c r="M41" s="52"/>
      <c r="N41" s="52"/>
      <c r="O41" s="72"/>
      <c r="P41" s="40"/>
      <c r="Q41" s="36"/>
    </row>
    <row r="42" spans="1:17" s="38" customFormat="1" ht="16.899999999999999" customHeight="1" x14ac:dyDescent="0.35">
      <c r="A42" s="36"/>
      <c r="B42" s="39"/>
      <c r="C42" s="53" t="s">
        <v>10</v>
      </c>
      <c r="D42" s="52"/>
      <c r="E42" s="52"/>
      <c r="F42" s="52"/>
      <c r="G42" s="52"/>
      <c r="H42" s="52"/>
      <c r="I42" s="52"/>
      <c r="J42" s="71" t="s">
        <v>39</v>
      </c>
      <c r="K42" s="52"/>
      <c r="L42" s="52"/>
      <c r="M42" s="52"/>
      <c r="N42" s="52"/>
      <c r="O42" s="71"/>
      <c r="P42" s="40"/>
      <c r="Q42" s="36"/>
    </row>
    <row r="43" spans="1:17" s="38" customFormat="1" ht="16.899999999999999" customHeight="1" x14ac:dyDescent="0.35">
      <c r="A43" s="36"/>
      <c r="B43" s="39"/>
      <c r="C43" s="73" t="s">
        <v>11</v>
      </c>
      <c r="D43" s="52"/>
      <c r="E43" s="52"/>
      <c r="F43" s="52"/>
      <c r="G43" s="52"/>
      <c r="H43" s="52"/>
      <c r="I43" s="52"/>
      <c r="J43" s="71" t="s">
        <v>40</v>
      </c>
      <c r="K43" s="52"/>
      <c r="L43" s="52"/>
      <c r="M43" s="52"/>
      <c r="N43" s="52"/>
      <c r="O43" s="71"/>
      <c r="P43" s="40"/>
      <c r="Q43" s="36"/>
    </row>
    <row r="44" spans="1:17" ht="16.899999999999999" customHeight="1" x14ac:dyDescent="0.35">
      <c r="A44" s="36"/>
      <c r="B44" s="39"/>
      <c r="C44" s="73" t="s">
        <v>4</v>
      </c>
      <c r="D44" s="54"/>
      <c r="E44" s="54"/>
      <c r="F44" s="54"/>
      <c r="G44" s="54"/>
      <c r="H44" s="54"/>
      <c r="I44" s="54"/>
      <c r="J44" s="71" t="s">
        <v>5</v>
      </c>
      <c r="K44" s="54"/>
      <c r="L44" s="54"/>
      <c r="M44" s="54"/>
      <c r="N44"/>
      <c r="O44" s="71"/>
      <c r="P44" s="40"/>
      <c r="Q44" s="36"/>
    </row>
    <row r="45" spans="1:17" ht="16.899999999999999" customHeight="1" x14ac:dyDescent="0.35">
      <c r="A45" s="36"/>
      <c r="B45" s="39"/>
      <c r="C45" s="73"/>
      <c r="D45" s="54"/>
      <c r="E45" s="54"/>
      <c r="F45" s="54"/>
      <c r="G45" s="54"/>
      <c r="H45" s="54"/>
      <c r="I45" s="54"/>
      <c r="K45" s="54"/>
      <c r="L45" s="54"/>
      <c r="M45" s="54"/>
      <c r="N45" s="68" t="s">
        <v>41</v>
      </c>
      <c r="O45" s="51"/>
      <c r="P45" s="40"/>
      <c r="Q45" s="36"/>
    </row>
    <row r="46" spans="1:17" ht="16.899999999999999" customHeight="1" x14ac:dyDescent="0.35">
      <c r="A46" s="36"/>
      <c r="B46" s="39"/>
      <c r="C46" s="73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74"/>
      <c r="P46" s="40"/>
      <c r="Q46" s="36"/>
    </row>
    <row r="47" spans="1:17" s="37" customFormat="1" ht="9.4" customHeight="1" x14ac:dyDescent="0.35">
      <c r="A47" s="36"/>
      <c r="B47" s="39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69"/>
      <c r="P47" s="39"/>
      <c r="Q47" s="36"/>
    </row>
    <row r="48" spans="1:17" s="37" customFormat="1" ht="400.15" customHeight="1" x14ac:dyDescent="0.3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</sheetData>
  <sheetProtection password="8E71" sheet="1" objects="1" scenarios="1"/>
  <mergeCells count="2">
    <mergeCell ref="C8:O8"/>
    <mergeCell ref="C39:F40"/>
  </mergeCells>
  <phoneticPr fontId="0" type="noConversion"/>
  <dataValidations count="3">
    <dataValidation allowBlank="1" sqref="O5:O7 O1:O2 A1:B1048576 D1:N7 C1:C37 C48:N65536 C41 O41 O47:O65536 J25:J37 C43:C46 E9:I13 J41 D9:D14 J9:N14 O9:O19 Q1:IV1048576 P1:P19 D41:I46 P25:P65536 J46 D25:I38 K25:O38 K41:M46 N41:N43 N45:N46"/>
    <dataValidation type="decimal" errorStyle="warning" allowBlank="1" showErrorMessage="1" error="Please enter numeric values only." sqref="J17:J18">
      <formula1>0</formula1>
      <formula2>100</formula2>
    </dataValidation>
    <dataValidation type="decimal" allowBlank="1" showErrorMessage="1" error="Enter numeric values only" sqref="E22:J24 E17:H18 E14:I14 D23:D24 N22:N24">
      <formula1>0</formula1>
      <formula2>10000</formula2>
    </dataValidation>
  </dataValidations>
  <hyperlinks>
    <hyperlink ref="J44" r:id="rId1" display="mailto:info@megazyme.com"/>
    <hyperlink ref="J40" r:id="rId2" display="http://www.megazyme.com/"/>
    <hyperlink ref="J43" r:id="rId3"/>
    <hyperlink ref="J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Normal="100" workbookViewId="0">
      <selection activeCell="J7" sqref="J7"/>
    </sheetView>
  </sheetViews>
  <sheetFormatPr defaultColWidth="12.28515625" defaultRowHeight="15" x14ac:dyDescent="0.3"/>
  <cols>
    <col min="1" max="1" width="1.7109375" style="1" customWidth="1"/>
    <col min="2" max="2" width="0.7109375" style="1" customWidth="1"/>
    <col min="3" max="3" width="3.5703125" style="1" customWidth="1"/>
    <col min="4" max="4" width="14.7109375" style="1" customWidth="1"/>
    <col min="5" max="8" width="9.5703125" style="1" customWidth="1"/>
    <col min="9" max="10" width="10" style="1" customWidth="1"/>
    <col min="11" max="11" width="1.7109375" style="1" customWidth="1"/>
    <col min="12" max="12" width="10.85546875" style="1" customWidth="1"/>
    <col min="13" max="13" width="10.42578125" style="1" hidden="1" customWidth="1"/>
    <col min="14" max="14" width="11.7109375" style="1" customWidth="1"/>
    <col min="15" max="15" width="10.42578125" style="1" hidden="1" customWidth="1"/>
    <col min="16" max="16" width="11.7109375" style="1" customWidth="1"/>
    <col min="17" max="17" width="1.7109375" style="1" customWidth="1"/>
    <col min="18" max="18" width="10" style="1" customWidth="1"/>
    <col min="19" max="19" width="9.85546875" style="1" hidden="1" customWidth="1"/>
    <col min="20" max="20" width="11.7109375" style="1" customWidth="1"/>
    <col min="21" max="21" width="0.85546875" style="1" customWidth="1"/>
    <col min="22" max="22" width="200.7109375" style="1" customWidth="1"/>
    <col min="23" max="16384" width="12.28515625" style="1"/>
  </cols>
  <sheetData>
    <row r="1" spans="1:22" ht="7.9" customHeigh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7"/>
      <c r="L1" s="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11.75" customHeight="1" x14ac:dyDescent="0.3">
      <c r="A2" s="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7"/>
    </row>
    <row r="3" spans="1:22" ht="15" customHeight="1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7"/>
    </row>
    <row r="4" spans="1:22" x14ac:dyDescent="0.3">
      <c r="A4" s="8"/>
      <c r="B4" s="4"/>
      <c r="C4" s="4"/>
      <c r="D4" s="5" t="s">
        <v>14</v>
      </c>
      <c r="E4" s="107"/>
      <c r="F4" s="108"/>
      <c r="G4" s="109"/>
      <c r="H4" s="92"/>
      <c r="I4" s="4"/>
      <c r="J4" s="4"/>
      <c r="K4" s="4"/>
      <c r="L4" s="4"/>
      <c r="M4" s="4"/>
      <c r="N4" s="17"/>
      <c r="O4" s="17"/>
      <c r="P4" s="17"/>
      <c r="Q4" s="4"/>
      <c r="R4" s="17"/>
      <c r="S4" s="4"/>
      <c r="T4" s="4"/>
      <c r="U4" s="4"/>
      <c r="V4" s="7"/>
    </row>
    <row r="5" spans="1:22" ht="15.4" customHeight="1" x14ac:dyDescent="0.3">
      <c r="A5" s="8"/>
      <c r="B5" s="4"/>
      <c r="C5" s="4"/>
      <c r="D5" s="4"/>
      <c r="E5" s="4"/>
      <c r="F5" s="4"/>
      <c r="G5" s="4"/>
      <c r="H5" s="4"/>
      <c r="I5" s="4"/>
      <c r="J5" s="4"/>
      <c r="L5" s="4"/>
      <c r="M5" s="31"/>
      <c r="N5" s="4"/>
      <c r="O5" s="4"/>
      <c r="P5" s="4"/>
      <c r="Q5" s="4"/>
      <c r="R5" s="4"/>
      <c r="S5" s="4"/>
      <c r="T5" s="9"/>
      <c r="U5" s="4"/>
      <c r="V5" s="7"/>
    </row>
    <row r="6" spans="1:22" x14ac:dyDescent="0.3">
      <c r="A6" s="8"/>
      <c r="B6" s="4"/>
      <c r="C6" s="3"/>
      <c r="D6" s="3"/>
      <c r="E6" s="5" t="s">
        <v>15</v>
      </c>
      <c r="G6" s="4"/>
      <c r="H6" s="4"/>
      <c r="I6" s="4"/>
      <c r="J6" s="3"/>
      <c r="K6" s="4"/>
      <c r="L6" s="3"/>
      <c r="M6" s="31"/>
      <c r="N6" s="4"/>
      <c r="O6" s="4"/>
      <c r="P6" s="4"/>
      <c r="Q6" s="4"/>
      <c r="R6" s="4"/>
      <c r="S6" s="4"/>
      <c r="T6" s="9"/>
      <c r="U6" s="4"/>
      <c r="V6" s="7"/>
    </row>
    <row r="7" spans="1:22" ht="19.5" x14ac:dyDescent="0.4">
      <c r="A7" s="8"/>
      <c r="B7" s="4"/>
      <c r="C7" s="3"/>
      <c r="D7" s="3"/>
      <c r="E7" s="46" t="s">
        <v>12</v>
      </c>
      <c r="F7" s="46" t="s">
        <v>13</v>
      </c>
      <c r="G7" s="46" t="s">
        <v>25</v>
      </c>
      <c r="H7" s="46" t="s">
        <v>32</v>
      </c>
      <c r="I7" s="3"/>
      <c r="J7" s="3"/>
      <c r="K7" s="4"/>
      <c r="L7" s="3"/>
      <c r="M7" s="4"/>
      <c r="N7" s="4"/>
      <c r="O7" s="4"/>
      <c r="P7" s="4"/>
      <c r="Q7" s="4"/>
      <c r="R7" s="4"/>
      <c r="S7" s="4"/>
      <c r="T7" s="4"/>
      <c r="U7" s="4"/>
      <c r="V7" s="7"/>
    </row>
    <row r="8" spans="1:22" x14ac:dyDescent="0.3">
      <c r="A8" s="8"/>
      <c r="B8" s="4"/>
      <c r="C8" s="3"/>
      <c r="D8" s="3">
        <v>1</v>
      </c>
      <c r="E8" s="18"/>
      <c r="F8" s="18"/>
      <c r="G8" s="18"/>
      <c r="H8" s="18"/>
      <c r="I8" s="3"/>
      <c r="J8" s="3"/>
      <c r="K8" s="4"/>
      <c r="L8" s="3"/>
      <c r="M8" s="4"/>
      <c r="N8" s="4"/>
      <c r="O8" s="4"/>
      <c r="P8" s="4"/>
      <c r="Q8" s="4"/>
      <c r="R8" s="4"/>
      <c r="S8" s="4"/>
      <c r="T8" s="4"/>
      <c r="U8" s="4"/>
      <c r="V8" s="7"/>
    </row>
    <row r="9" spans="1:22" x14ac:dyDescent="0.3">
      <c r="A9" s="8"/>
      <c r="B9" s="4"/>
      <c r="C9" s="3"/>
      <c r="D9" s="3">
        <v>2</v>
      </c>
      <c r="E9" s="18"/>
      <c r="F9" s="18"/>
      <c r="G9" s="18"/>
      <c r="H9" s="18"/>
      <c r="I9" s="3"/>
      <c r="J9" s="3"/>
      <c r="K9" s="4"/>
      <c r="L9" s="3"/>
      <c r="M9" s="4"/>
      <c r="N9" s="4"/>
      <c r="O9" s="4"/>
      <c r="P9" s="4"/>
      <c r="Q9" s="4"/>
      <c r="R9" s="4"/>
      <c r="S9" s="4"/>
      <c r="T9" s="4"/>
      <c r="U9" s="4"/>
      <c r="V9" s="7"/>
    </row>
    <row r="10" spans="1:22" x14ac:dyDescent="0.3">
      <c r="A10" s="8"/>
      <c r="B10" s="4"/>
      <c r="C10" s="3"/>
      <c r="D10" s="3"/>
      <c r="E10" s="75">
        <f>IF(COUNT(E8:E9)=0,0,(IF(A1_blank_1=0,0.0000001,A1_blank_1)+IF(A1_blank_2=0,0.0000001,A1_blank_2))/COUNT(E8:E9))</f>
        <v>0</v>
      </c>
      <c r="F10" s="75">
        <f>IF(COUNT(F8:F9)=0,0,(IF(A2_blank_1=0,0.0000001,A2_blank_1)+IF(A2_blank_2=0,0.0000001,A2_blank_2))/COUNT(F8:F9))</f>
        <v>0</v>
      </c>
      <c r="G10" s="75">
        <f>IF(COUNT(G8:G9)=0,0,(IF(A3_blank_1=0,0.0000001,A3_blank_1)+IF(A3_blank_2=0,0.0000001,A3_blank_2))/COUNT(G8:G9))</f>
        <v>0</v>
      </c>
      <c r="H10" s="75">
        <f>IF(COUNT(H8:H9)=0,0,(IF(A4_blank_1=0,0.0000001,A4_blank_1)+IF(A4_blank_2=0,0.0000001,A4_blank_2))/COUNT(H8:H9))</f>
        <v>0</v>
      </c>
      <c r="I10" s="3"/>
      <c r="J10" s="3"/>
      <c r="K10" s="4"/>
      <c r="L10" s="3"/>
      <c r="M10" s="4"/>
      <c r="N10" s="4"/>
      <c r="O10" s="4"/>
      <c r="P10" s="4"/>
      <c r="Q10" s="4"/>
      <c r="R10" s="4"/>
      <c r="S10" s="4"/>
      <c r="T10" s="4"/>
      <c r="U10" s="4"/>
      <c r="V10" s="7"/>
    </row>
    <row r="11" spans="1:22" s="2" customFormat="1" x14ac:dyDescent="0.3">
      <c r="A11" s="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7"/>
    </row>
    <row r="12" spans="1:22" s="2" customFormat="1" x14ac:dyDescent="0.3">
      <c r="A12" s="8"/>
      <c r="B12" s="4"/>
      <c r="C12" s="4"/>
      <c r="D12" s="4"/>
      <c r="E12" s="5" t="s">
        <v>16</v>
      </c>
      <c r="F12" s="4"/>
      <c r="G12" s="4"/>
      <c r="H12" s="4"/>
      <c r="I12" s="4"/>
      <c r="J12" s="4"/>
      <c r="K12" s="4"/>
      <c r="L12" s="4"/>
      <c r="M12" s="4"/>
      <c r="N12" s="5" t="s">
        <v>1</v>
      </c>
      <c r="O12" s="4"/>
      <c r="P12" s="42"/>
      <c r="Q12" s="4"/>
      <c r="R12" s="4"/>
      <c r="S12" s="4"/>
      <c r="T12" s="4"/>
      <c r="U12" s="4"/>
      <c r="V12" s="7"/>
    </row>
    <row r="13" spans="1:22" s="15" customFormat="1" ht="63" x14ac:dyDescent="0.3">
      <c r="A13" s="11"/>
      <c r="B13" s="12"/>
      <c r="C13" s="95"/>
      <c r="D13" s="10" t="s">
        <v>0</v>
      </c>
      <c r="E13" s="45" t="s">
        <v>12</v>
      </c>
      <c r="F13" s="45" t="s">
        <v>13</v>
      </c>
      <c r="G13" s="45" t="s">
        <v>25</v>
      </c>
      <c r="H13" s="45" t="s">
        <v>32</v>
      </c>
      <c r="I13" s="16" t="s">
        <v>17</v>
      </c>
      <c r="J13" s="16" t="s">
        <v>18</v>
      </c>
      <c r="K13" s="47"/>
      <c r="L13" s="10" t="s">
        <v>26</v>
      </c>
      <c r="M13" s="76" t="s">
        <v>22</v>
      </c>
      <c r="N13" s="25" t="s">
        <v>29</v>
      </c>
      <c r="O13" s="76" t="s">
        <v>23</v>
      </c>
      <c r="P13" s="25" t="s">
        <v>30</v>
      </c>
      <c r="Q13" s="47"/>
      <c r="R13" s="16" t="s">
        <v>2</v>
      </c>
      <c r="S13" s="76" t="s">
        <v>24</v>
      </c>
      <c r="T13" s="25" t="s">
        <v>31</v>
      </c>
      <c r="U13" s="13"/>
      <c r="V13" s="14"/>
    </row>
    <row r="14" spans="1:22" x14ac:dyDescent="0.3">
      <c r="A14" s="8"/>
      <c r="B14" s="4"/>
      <c r="C14" s="82">
        <v>1</v>
      </c>
      <c r="D14" s="94"/>
      <c r="E14" s="79"/>
      <c r="F14" s="79"/>
      <c r="G14" s="79"/>
      <c r="H14" s="79"/>
      <c r="I14" s="80">
        <v>0.1</v>
      </c>
      <c r="J14" s="77">
        <v>1</v>
      </c>
      <c r="K14" s="6"/>
      <c r="L14" s="78" t="s">
        <v>27</v>
      </c>
      <c r="M14" s="84">
        <f>(A2_sample-A1_sample)-(A2_blank_ave-A1_blank_ave)</f>
        <v>0</v>
      </c>
      <c r="N14" s="85" t="str">
        <f>IF(OR(ISBLANK(A1_sample),ISBLANK(A2_sample),A1_blank_ave=0,A2_blank_ave=0),"",Change_absorbance)</f>
        <v/>
      </c>
      <c r="O14" s="84">
        <f>0.07206*M14*Dilution/Sample_volume</f>
        <v>0</v>
      </c>
      <c r="P14" s="85" t="str">
        <f>IF(OR(ISBLANK(A1_sample),ISBLANK(A2_sample),A1_blank_ave=0,A2_blank_ave=0),"",Concentration_gL)</f>
        <v/>
      </c>
      <c r="Q14" s="6"/>
      <c r="R14" s="89"/>
      <c r="S14" s="84" t="e">
        <f>Concentration_gL*100/Sample_con_gL</f>
        <v>#DIV/0!</v>
      </c>
      <c r="T14" s="90" t="str">
        <f>IF(ISERROR(Concentration_gg),"",Concentration_gg)</f>
        <v/>
      </c>
      <c r="U14" s="4"/>
      <c r="V14" s="7"/>
    </row>
    <row r="15" spans="1:22" x14ac:dyDescent="0.3">
      <c r="A15" s="8"/>
      <c r="B15" s="4"/>
      <c r="C15" s="6"/>
      <c r="D15" s="96"/>
      <c r="E15" s="96"/>
      <c r="F15" s="96"/>
      <c r="G15" s="96"/>
      <c r="H15" s="96"/>
      <c r="I15" s="96"/>
      <c r="J15" s="96"/>
      <c r="K15" s="6"/>
      <c r="L15" s="93" t="s">
        <v>28</v>
      </c>
      <c r="M15" s="97">
        <f>(G14-F14)-(A3_blank_ave-A2_blank_ave)</f>
        <v>0</v>
      </c>
      <c r="N15" s="98" t="str">
        <f>IF(OR(ISBLANK(F14),ISBLANK(G14),A2_blank_ave=0,A3_blank_ave=0),"",Change_absorbance)</f>
        <v/>
      </c>
      <c r="O15" s="99">
        <f>0.07264*M15*J14/I14</f>
        <v>0</v>
      </c>
      <c r="P15" s="98" t="str">
        <f>IF(OR(ISBLANK(F14),ISBLANK(G14),A2_blank_ave=0,A3_blank_ave=0),"",Concentration_gL)</f>
        <v/>
      </c>
      <c r="Q15" s="6"/>
      <c r="R15" s="93"/>
      <c r="S15" s="99" t="e">
        <f>Concentration_gL*100/R14</f>
        <v>#DIV/0!</v>
      </c>
      <c r="T15" s="100" t="str">
        <f t="shared" ref="T15:T34" si="0">IF(ISERROR(Concentration_gg),"",Concentration_gg)</f>
        <v/>
      </c>
      <c r="U15" s="4"/>
      <c r="V15" s="7"/>
    </row>
    <row r="16" spans="1:22" x14ac:dyDescent="0.3">
      <c r="A16" s="8"/>
      <c r="B16" s="4"/>
      <c r="C16" s="83"/>
      <c r="D16" s="83"/>
      <c r="E16" s="83"/>
      <c r="F16" s="83"/>
      <c r="G16" s="83"/>
      <c r="H16" s="83"/>
      <c r="I16" s="83"/>
      <c r="J16" s="83"/>
      <c r="K16" s="6"/>
      <c r="L16" s="81" t="s">
        <v>33</v>
      </c>
      <c r="M16" s="86">
        <f>(H14-G14)-(A4_blank_ave-A3_blank_ave)</f>
        <v>0</v>
      </c>
      <c r="N16" s="87" t="str">
        <f>IF(OR(ISBLANK(H14),ISBLANK(G14),A3_blank_ave=0,A4_blank_ave=0),"",Change_absorbance)</f>
        <v/>
      </c>
      <c r="O16" s="88">
        <f>0.07321*M16*J14/I14</f>
        <v>0</v>
      </c>
      <c r="P16" s="87" t="str">
        <f>IF(OR(ISBLANK(H14),ISBLANK(G14),A3_blank_ave=0,A4_blank_ave=0),"",Concentration_gL)</f>
        <v/>
      </c>
      <c r="Q16" s="6"/>
      <c r="R16" s="81"/>
      <c r="S16" s="88" t="e">
        <f>Concentration_gL*100/R14</f>
        <v>#DIV/0!</v>
      </c>
      <c r="T16" s="91" t="str">
        <f t="shared" si="0"/>
        <v/>
      </c>
      <c r="U16" s="4"/>
      <c r="V16" s="7"/>
    </row>
    <row r="17" spans="1:22" x14ac:dyDescent="0.3">
      <c r="A17" s="8"/>
      <c r="B17" s="4"/>
      <c r="C17" s="82">
        <v>2</v>
      </c>
      <c r="D17" s="94"/>
      <c r="E17" s="79"/>
      <c r="F17" s="79"/>
      <c r="G17" s="79"/>
      <c r="H17" s="79"/>
      <c r="I17" s="80">
        <v>0.1</v>
      </c>
      <c r="J17" s="77">
        <v>1</v>
      </c>
      <c r="K17" s="6"/>
      <c r="L17" s="78" t="s">
        <v>27</v>
      </c>
      <c r="M17" s="84">
        <f>(A2_sample-A1_sample)-(A2_blank_ave-A1_blank_ave)</f>
        <v>0</v>
      </c>
      <c r="N17" s="85" t="str">
        <f>IF(OR(ISBLANK(A1_sample),ISBLANK(A2_sample),A1_blank_ave=0,A2_blank_ave=0),"",Change_absorbance)</f>
        <v/>
      </c>
      <c r="O17" s="84">
        <f>0.07206*M17*Dilution/Sample_volume</f>
        <v>0</v>
      </c>
      <c r="P17" s="85" t="str">
        <f>IF(OR(ISBLANK(A1_sample),ISBLANK(A2_sample),A1_blank_ave=0,A2_blank_ave=0),"",Concentration_gL)</f>
        <v/>
      </c>
      <c r="Q17" s="6"/>
      <c r="R17" s="89"/>
      <c r="S17" s="84" t="e">
        <f>Concentration_gL*100/Sample_con_gL</f>
        <v>#DIV/0!</v>
      </c>
      <c r="T17" s="90" t="str">
        <f t="shared" si="0"/>
        <v/>
      </c>
      <c r="U17" s="4"/>
      <c r="V17" s="7"/>
    </row>
    <row r="18" spans="1:22" x14ac:dyDescent="0.3">
      <c r="A18" s="8"/>
      <c r="B18" s="4"/>
      <c r="C18" s="6"/>
      <c r="D18" s="96"/>
      <c r="E18" s="96"/>
      <c r="F18" s="96"/>
      <c r="G18" s="96"/>
      <c r="H18" s="96"/>
      <c r="I18" s="96"/>
      <c r="J18" s="96"/>
      <c r="K18" s="6"/>
      <c r="L18" s="93" t="s">
        <v>28</v>
      </c>
      <c r="M18" s="97">
        <f>(G17-F17)-(A3_blank_ave-A2_blank_ave)</f>
        <v>0</v>
      </c>
      <c r="N18" s="98" t="str">
        <f>IF(OR(ISBLANK(F17),ISBLANK(G17),A2_blank_ave=0,A3_blank_ave=0),"",Change_absorbance)</f>
        <v/>
      </c>
      <c r="O18" s="99">
        <f>0.07264*M18*J17/I17</f>
        <v>0</v>
      </c>
      <c r="P18" s="98" t="str">
        <f>IF(OR(ISBLANK(F17),ISBLANK(G17),A2_blank_ave=0,A3_blank_ave=0),"",Concentration_gL)</f>
        <v/>
      </c>
      <c r="Q18" s="6"/>
      <c r="R18" s="93"/>
      <c r="S18" s="99" t="e">
        <f>Concentration_gL*100/R17</f>
        <v>#DIV/0!</v>
      </c>
      <c r="T18" s="100" t="str">
        <f t="shared" si="0"/>
        <v/>
      </c>
      <c r="U18" s="4"/>
      <c r="V18" s="7"/>
    </row>
    <row r="19" spans="1:22" x14ac:dyDescent="0.3">
      <c r="A19" s="8"/>
      <c r="B19" s="4"/>
      <c r="C19" s="83"/>
      <c r="D19" s="83"/>
      <c r="E19" s="83"/>
      <c r="F19" s="83"/>
      <c r="G19" s="83"/>
      <c r="H19" s="83"/>
      <c r="I19" s="83"/>
      <c r="J19" s="83"/>
      <c r="K19" s="6"/>
      <c r="L19" s="81" t="s">
        <v>33</v>
      </c>
      <c r="M19" s="86">
        <f>(H17-G17)-(A4_blank_ave-A3_blank_ave)</f>
        <v>0</v>
      </c>
      <c r="N19" s="87" t="str">
        <f>IF(OR(ISBLANK(H17),ISBLANK(G17),A3_blank_ave=0,A4_blank_ave=0),"",Change_absorbance)</f>
        <v/>
      </c>
      <c r="O19" s="88">
        <f>0.07321*M19*J17/I17</f>
        <v>0</v>
      </c>
      <c r="P19" s="87" t="str">
        <f>IF(OR(ISBLANK(H17),ISBLANK(G17),A3_blank_ave=0,A4_blank_ave=0),"",Concentration_gL)</f>
        <v/>
      </c>
      <c r="Q19" s="6"/>
      <c r="R19" s="81"/>
      <c r="S19" s="88" t="e">
        <f>Concentration_gL*100/R17</f>
        <v>#DIV/0!</v>
      </c>
      <c r="T19" s="91" t="str">
        <f t="shared" si="0"/>
        <v/>
      </c>
      <c r="U19" s="4"/>
      <c r="V19" s="7"/>
    </row>
    <row r="20" spans="1:22" x14ac:dyDescent="0.3">
      <c r="A20" s="8"/>
      <c r="B20" s="4"/>
      <c r="C20" s="82">
        <v>3</v>
      </c>
      <c r="D20" s="94"/>
      <c r="E20" s="79"/>
      <c r="F20" s="79"/>
      <c r="G20" s="79"/>
      <c r="H20" s="79"/>
      <c r="I20" s="80">
        <v>0.1</v>
      </c>
      <c r="J20" s="77">
        <v>1</v>
      </c>
      <c r="K20" s="6"/>
      <c r="L20" s="78" t="s">
        <v>27</v>
      </c>
      <c r="M20" s="84">
        <f>(A2_sample-A1_sample)-(A2_blank_ave-A1_blank_ave)</f>
        <v>0</v>
      </c>
      <c r="N20" s="85" t="str">
        <f>IF(OR(ISBLANK(A1_sample),ISBLANK(A2_sample),A1_blank_ave=0,A2_blank_ave=0),"",Change_absorbance)</f>
        <v/>
      </c>
      <c r="O20" s="84">
        <f>0.07206*M20*Dilution/Sample_volume</f>
        <v>0</v>
      </c>
      <c r="P20" s="85" t="str">
        <f>IF(OR(ISBLANK(A1_sample),ISBLANK(A2_sample),A1_blank_ave=0,A2_blank_ave=0),"",Concentration_gL)</f>
        <v/>
      </c>
      <c r="Q20" s="6"/>
      <c r="R20" s="89"/>
      <c r="S20" s="84" t="e">
        <f>Concentration_gL*100/Sample_con_gL</f>
        <v>#DIV/0!</v>
      </c>
      <c r="T20" s="90" t="str">
        <f t="shared" si="0"/>
        <v/>
      </c>
      <c r="U20" s="4"/>
      <c r="V20" s="7"/>
    </row>
    <row r="21" spans="1:22" x14ac:dyDescent="0.3">
      <c r="A21" s="8"/>
      <c r="B21" s="4"/>
      <c r="C21" s="6"/>
      <c r="D21" s="96"/>
      <c r="E21" s="96"/>
      <c r="F21" s="96"/>
      <c r="G21" s="96"/>
      <c r="H21" s="96"/>
      <c r="I21" s="96"/>
      <c r="J21" s="96"/>
      <c r="K21" s="6"/>
      <c r="L21" s="93" t="s">
        <v>28</v>
      </c>
      <c r="M21" s="97">
        <f>(G20-F20)-(A3_blank_ave-A2_blank_ave)</f>
        <v>0</v>
      </c>
      <c r="N21" s="98" t="str">
        <f>IF(OR(ISBLANK(F20),ISBLANK(G20),A2_blank_ave=0,A3_blank_ave=0),"",Change_absorbance)</f>
        <v/>
      </c>
      <c r="O21" s="99">
        <f>0.07264*M21*J20/I20</f>
        <v>0</v>
      </c>
      <c r="P21" s="98" t="str">
        <f>IF(OR(ISBLANK(F20),ISBLANK(G20),A2_blank_ave=0,A3_blank_ave=0),"",Concentration_gL)</f>
        <v/>
      </c>
      <c r="Q21" s="6"/>
      <c r="R21" s="93"/>
      <c r="S21" s="99" t="e">
        <f>Concentration_gL*100/R20</f>
        <v>#DIV/0!</v>
      </c>
      <c r="T21" s="100" t="str">
        <f t="shared" si="0"/>
        <v/>
      </c>
      <c r="U21" s="4"/>
      <c r="V21" s="7"/>
    </row>
    <row r="22" spans="1:22" x14ac:dyDescent="0.3">
      <c r="A22" s="8"/>
      <c r="B22" s="4"/>
      <c r="C22" s="83"/>
      <c r="D22" s="83"/>
      <c r="E22" s="83"/>
      <c r="F22" s="83"/>
      <c r="G22" s="83"/>
      <c r="H22" s="83"/>
      <c r="I22" s="83"/>
      <c r="J22" s="83"/>
      <c r="K22" s="6"/>
      <c r="L22" s="81" t="s">
        <v>33</v>
      </c>
      <c r="M22" s="86">
        <f>(H20-G20)-(A4_blank_ave-A3_blank_ave)</f>
        <v>0</v>
      </c>
      <c r="N22" s="87" t="str">
        <f>IF(OR(ISBLANK(H20),ISBLANK(G20),A3_blank_ave=0,A4_blank_ave=0),"",Change_absorbance)</f>
        <v/>
      </c>
      <c r="O22" s="88">
        <f>0.07321*M22*J20/I20</f>
        <v>0</v>
      </c>
      <c r="P22" s="87" t="str">
        <f>IF(OR(ISBLANK(H20),ISBLANK(G20),A3_blank_ave=0,A4_blank_ave=0),"",Concentration_gL)</f>
        <v/>
      </c>
      <c r="Q22" s="6"/>
      <c r="R22" s="81"/>
      <c r="S22" s="88" t="e">
        <f>Concentration_gL*100/R20</f>
        <v>#DIV/0!</v>
      </c>
      <c r="T22" s="91" t="str">
        <f t="shared" si="0"/>
        <v/>
      </c>
      <c r="U22" s="4"/>
      <c r="V22" s="7"/>
    </row>
    <row r="23" spans="1:22" x14ac:dyDescent="0.3">
      <c r="A23" s="8"/>
      <c r="B23" s="4"/>
      <c r="C23" s="82">
        <v>4</v>
      </c>
      <c r="D23" s="94"/>
      <c r="E23" s="79"/>
      <c r="F23" s="79"/>
      <c r="G23" s="79"/>
      <c r="H23" s="79"/>
      <c r="I23" s="80">
        <v>0.1</v>
      </c>
      <c r="J23" s="77">
        <v>1</v>
      </c>
      <c r="K23" s="6"/>
      <c r="L23" s="78" t="s">
        <v>27</v>
      </c>
      <c r="M23" s="84">
        <f>(A2_sample-A1_sample)-(A2_blank_ave-A1_blank_ave)</f>
        <v>0</v>
      </c>
      <c r="N23" s="85" t="str">
        <f>IF(OR(ISBLANK(A1_sample),ISBLANK(A2_sample),A1_blank_ave=0,A2_blank_ave=0),"",Change_absorbance)</f>
        <v/>
      </c>
      <c r="O23" s="84">
        <f>0.07206*M23*Dilution/Sample_volume</f>
        <v>0</v>
      </c>
      <c r="P23" s="85" t="str">
        <f>IF(OR(ISBLANK(A1_sample),ISBLANK(A2_sample),A1_blank_ave=0,A2_blank_ave=0),"",Concentration_gL)</f>
        <v/>
      </c>
      <c r="Q23" s="6"/>
      <c r="R23" s="89"/>
      <c r="S23" s="84" t="e">
        <f>Concentration_gL*100/Sample_con_gL</f>
        <v>#DIV/0!</v>
      </c>
      <c r="T23" s="90" t="str">
        <f t="shared" si="0"/>
        <v/>
      </c>
      <c r="U23" s="4"/>
      <c r="V23" s="7"/>
    </row>
    <row r="24" spans="1:22" x14ac:dyDescent="0.3">
      <c r="A24" s="8"/>
      <c r="B24" s="4"/>
      <c r="C24" s="6"/>
      <c r="D24" s="96"/>
      <c r="E24" s="96"/>
      <c r="F24" s="96"/>
      <c r="G24" s="96"/>
      <c r="H24" s="96"/>
      <c r="I24" s="96"/>
      <c r="J24" s="96"/>
      <c r="K24" s="6"/>
      <c r="L24" s="93" t="s">
        <v>28</v>
      </c>
      <c r="M24" s="97">
        <f>(G23-F23)-(A3_blank_ave-A2_blank_ave)</f>
        <v>0</v>
      </c>
      <c r="N24" s="98" t="str">
        <f>IF(OR(ISBLANK(F23),ISBLANK(G23),A2_blank_ave=0,A3_blank_ave=0),"",Change_absorbance)</f>
        <v/>
      </c>
      <c r="O24" s="99">
        <f>0.07264*M24*J23/I23</f>
        <v>0</v>
      </c>
      <c r="P24" s="98" t="str">
        <f>IF(OR(ISBLANK(F23),ISBLANK(G23),A2_blank_ave=0,A3_blank_ave=0),"",Concentration_gL)</f>
        <v/>
      </c>
      <c r="Q24" s="6"/>
      <c r="R24" s="93"/>
      <c r="S24" s="99" t="e">
        <f>Concentration_gL*100/R23</f>
        <v>#DIV/0!</v>
      </c>
      <c r="T24" s="100" t="str">
        <f t="shared" si="0"/>
        <v/>
      </c>
      <c r="U24" s="4"/>
      <c r="V24" s="7"/>
    </row>
    <row r="25" spans="1:22" x14ac:dyDescent="0.3">
      <c r="A25" s="8"/>
      <c r="B25" s="4"/>
      <c r="C25" s="83"/>
      <c r="D25" s="83"/>
      <c r="E25" s="83"/>
      <c r="F25" s="83"/>
      <c r="G25" s="83"/>
      <c r="H25" s="83"/>
      <c r="I25" s="83"/>
      <c r="J25" s="83"/>
      <c r="K25" s="6"/>
      <c r="L25" s="81" t="s">
        <v>33</v>
      </c>
      <c r="M25" s="86">
        <f>(H23-G23)-(A4_blank_ave-A3_blank_ave)</f>
        <v>0</v>
      </c>
      <c r="N25" s="87" t="str">
        <f>IF(OR(ISBLANK(H23),ISBLANK(G23),A3_blank_ave=0,A4_blank_ave=0),"",Change_absorbance)</f>
        <v/>
      </c>
      <c r="O25" s="88">
        <f>0.07321*M25*J23/I23</f>
        <v>0</v>
      </c>
      <c r="P25" s="87" t="str">
        <f>IF(OR(ISBLANK(H23),ISBLANK(G23),A3_blank_ave=0,A4_blank_ave=0),"",Concentration_gL)</f>
        <v/>
      </c>
      <c r="Q25" s="6"/>
      <c r="R25" s="81"/>
      <c r="S25" s="88" t="e">
        <f>Concentration_gL*100/R23</f>
        <v>#DIV/0!</v>
      </c>
      <c r="T25" s="91" t="str">
        <f t="shared" si="0"/>
        <v/>
      </c>
      <c r="U25" s="4"/>
      <c r="V25" s="7"/>
    </row>
    <row r="26" spans="1:22" x14ac:dyDescent="0.3">
      <c r="A26" s="8"/>
      <c r="B26" s="4"/>
      <c r="C26" s="82">
        <v>5</v>
      </c>
      <c r="D26" s="94"/>
      <c r="E26" s="79"/>
      <c r="F26" s="79"/>
      <c r="G26" s="79"/>
      <c r="H26" s="79"/>
      <c r="I26" s="80">
        <v>0.1</v>
      </c>
      <c r="J26" s="77">
        <v>1</v>
      </c>
      <c r="K26" s="6"/>
      <c r="L26" s="78" t="s">
        <v>27</v>
      </c>
      <c r="M26" s="84">
        <f>(A2_sample-A1_sample)-(A2_blank_ave-A1_blank_ave)</f>
        <v>0</v>
      </c>
      <c r="N26" s="85" t="str">
        <f>IF(OR(ISBLANK(A1_sample),ISBLANK(A2_sample),A1_blank_ave=0,A2_blank_ave=0),"",Change_absorbance)</f>
        <v/>
      </c>
      <c r="O26" s="84">
        <f>0.07206*M26*Dilution/Sample_volume</f>
        <v>0</v>
      </c>
      <c r="P26" s="85" t="str">
        <f>IF(OR(ISBLANK(A1_sample),ISBLANK(A2_sample),A1_blank_ave=0,A2_blank_ave=0),"",Concentration_gL)</f>
        <v/>
      </c>
      <c r="Q26" s="6"/>
      <c r="R26" s="89"/>
      <c r="S26" s="84" t="e">
        <f>Concentration_gL*100/Sample_con_gL</f>
        <v>#DIV/0!</v>
      </c>
      <c r="T26" s="90" t="str">
        <f t="shared" si="0"/>
        <v/>
      </c>
      <c r="U26" s="4"/>
      <c r="V26" s="7"/>
    </row>
    <row r="27" spans="1:22" x14ac:dyDescent="0.3">
      <c r="A27" s="8"/>
      <c r="B27" s="4"/>
      <c r="C27" s="6"/>
      <c r="D27" s="96"/>
      <c r="E27" s="96"/>
      <c r="F27" s="96"/>
      <c r="G27" s="96"/>
      <c r="H27" s="96"/>
      <c r="I27" s="96"/>
      <c r="J27" s="96"/>
      <c r="K27" s="6"/>
      <c r="L27" s="93" t="s">
        <v>28</v>
      </c>
      <c r="M27" s="97">
        <f>(G26-F26)-(A3_blank_ave-A2_blank_ave)</f>
        <v>0</v>
      </c>
      <c r="N27" s="98" t="str">
        <f>IF(OR(ISBLANK(F26),ISBLANK(G26),A2_blank_ave=0,A3_blank_ave=0),"",Change_absorbance)</f>
        <v/>
      </c>
      <c r="O27" s="99">
        <f>0.07264*M27*J26/I26</f>
        <v>0</v>
      </c>
      <c r="P27" s="98" t="str">
        <f>IF(OR(ISBLANK(F26),ISBLANK(G26),A2_blank_ave=0,A3_blank_ave=0),"",Concentration_gL)</f>
        <v/>
      </c>
      <c r="Q27" s="6"/>
      <c r="R27" s="93"/>
      <c r="S27" s="99" t="e">
        <f>Concentration_gL*100/R26</f>
        <v>#DIV/0!</v>
      </c>
      <c r="T27" s="100" t="str">
        <f t="shared" si="0"/>
        <v/>
      </c>
      <c r="U27" s="4"/>
      <c r="V27" s="7"/>
    </row>
    <row r="28" spans="1:22" x14ac:dyDescent="0.3">
      <c r="A28" s="8"/>
      <c r="B28" s="4"/>
      <c r="C28" s="83"/>
      <c r="D28" s="83"/>
      <c r="E28" s="83"/>
      <c r="F28" s="83"/>
      <c r="G28" s="83"/>
      <c r="H28" s="83"/>
      <c r="I28" s="83"/>
      <c r="J28" s="83"/>
      <c r="K28" s="6"/>
      <c r="L28" s="81" t="s">
        <v>33</v>
      </c>
      <c r="M28" s="86">
        <f>(H26-G26)-(A4_blank_ave-A3_blank_ave)</f>
        <v>0</v>
      </c>
      <c r="N28" s="87" t="str">
        <f>IF(OR(ISBLANK(H26),ISBLANK(G26),A3_blank_ave=0,A4_blank_ave=0),"",Change_absorbance)</f>
        <v/>
      </c>
      <c r="O28" s="88">
        <f>0.07321*M28*J26/I26</f>
        <v>0</v>
      </c>
      <c r="P28" s="87" t="str">
        <f>IF(OR(ISBLANK(H26),ISBLANK(G26),A3_blank_ave=0,A4_blank_ave=0),"",Concentration_gL)</f>
        <v/>
      </c>
      <c r="Q28" s="6"/>
      <c r="R28" s="81"/>
      <c r="S28" s="88" t="e">
        <f>Concentration_gL*100/R26</f>
        <v>#DIV/0!</v>
      </c>
      <c r="T28" s="91" t="str">
        <f t="shared" si="0"/>
        <v/>
      </c>
      <c r="U28" s="4"/>
      <c r="V28" s="7"/>
    </row>
    <row r="29" spans="1:22" x14ac:dyDescent="0.3">
      <c r="A29" s="8"/>
      <c r="B29" s="4"/>
      <c r="C29" s="82">
        <v>6</v>
      </c>
      <c r="D29" s="94"/>
      <c r="E29" s="79"/>
      <c r="F29" s="79"/>
      <c r="G29" s="79"/>
      <c r="H29" s="79"/>
      <c r="I29" s="80">
        <v>0.1</v>
      </c>
      <c r="J29" s="77">
        <v>1</v>
      </c>
      <c r="K29" s="6"/>
      <c r="L29" s="78" t="s">
        <v>27</v>
      </c>
      <c r="M29" s="84">
        <f>(A2_sample-A1_sample)-(A2_blank_ave-A1_blank_ave)</f>
        <v>0</v>
      </c>
      <c r="N29" s="85" t="str">
        <f>IF(OR(ISBLANK(A1_sample),ISBLANK(A2_sample),A1_blank_ave=0,A2_blank_ave=0),"",Change_absorbance)</f>
        <v/>
      </c>
      <c r="O29" s="84">
        <f>0.07206*M29*Dilution/Sample_volume</f>
        <v>0</v>
      </c>
      <c r="P29" s="85" t="str">
        <f>IF(OR(ISBLANK(A1_sample),ISBLANK(A2_sample),A1_blank_ave=0,A2_blank_ave=0),"",Concentration_gL)</f>
        <v/>
      </c>
      <c r="Q29" s="6"/>
      <c r="R29" s="89"/>
      <c r="S29" s="84" t="e">
        <f>Concentration_gL*100/Sample_con_gL</f>
        <v>#DIV/0!</v>
      </c>
      <c r="T29" s="90" t="str">
        <f t="shared" si="0"/>
        <v/>
      </c>
      <c r="U29" s="4"/>
      <c r="V29" s="7"/>
    </row>
    <row r="30" spans="1:22" x14ac:dyDescent="0.3">
      <c r="A30" s="8"/>
      <c r="B30" s="4"/>
      <c r="C30" s="6"/>
      <c r="D30" s="96"/>
      <c r="E30" s="96"/>
      <c r="F30" s="96"/>
      <c r="G30" s="96"/>
      <c r="H30" s="96"/>
      <c r="I30" s="96"/>
      <c r="J30" s="96"/>
      <c r="K30" s="6"/>
      <c r="L30" s="93" t="s">
        <v>28</v>
      </c>
      <c r="M30" s="97">
        <f>(G29-F29)-(A3_blank_ave-A2_blank_ave)</f>
        <v>0</v>
      </c>
      <c r="N30" s="98" t="str">
        <f>IF(OR(ISBLANK(F29),ISBLANK(G29),A2_blank_ave=0,A3_blank_ave=0),"",Change_absorbance)</f>
        <v/>
      </c>
      <c r="O30" s="99">
        <f>0.07264*M30*J29/I29</f>
        <v>0</v>
      </c>
      <c r="P30" s="98" t="str">
        <f>IF(OR(ISBLANK(F29),ISBLANK(G29),A2_blank_ave=0,A3_blank_ave=0),"",Concentration_gL)</f>
        <v/>
      </c>
      <c r="Q30" s="6"/>
      <c r="R30" s="93"/>
      <c r="S30" s="99" t="e">
        <f>Concentration_gL*100/R29</f>
        <v>#DIV/0!</v>
      </c>
      <c r="T30" s="100" t="str">
        <f t="shared" si="0"/>
        <v/>
      </c>
      <c r="U30" s="4"/>
      <c r="V30" s="7"/>
    </row>
    <row r="31" spans="1:22" x14ac:dyDescent="0.3">
      <c r="A31" s="8"/>
      <c r="B31" s="4"/>
      <c r="C31" s="83"/>
      <c r="D31" s="83"/>
      <c r="E31" s="83"/>
      <c r="F31" s="83"/>
      <c r="G31" s="83"/>
      <c r="H31" s="83"/>
      <c r="I31" s="83"/>
      <c r="J31" s="83"/>
      <c r="K31" s="6"/>
      <c r="L31" s="81" t="s">
        <v>33</v>
      </c>
      <c r="M31" s="86">
        <f>(H29-G29)-(A4_blank_ave-A3_blank_ave)</f>
        <v>0</v>
      </c>
      <c r="N31" s="87" t="str">
        <f>IF(OR(ISBLANK(H29),ISBLANK(G29),A3_blank_ave=0,A4_blank_ave=0),"",Change_absorbance)</f>
        <v/>
      </c>
      <c r="O31" s="88">
        <f>0.07321*M31*J29/I29</f>
        <v>0</v>
      </c>
      <c r="P31" s="87" t="str">
        <f>IF(OR(ISBLANK(H29),ISBLANK(G29),A3_blank_ave=0,A4_blank_ave=0),"",Concentration_gL)</f>
        <v/>
      </c>
      <c r="Q31" s="6"/>
      <c r="R31" s="81"/>
      <c r="S31" s="88" t="e">
        <f>Concentration_gL*100/R29</f>
        <v>#DIV/0!</v>
      </c>
      <c r="T31" s="91" t="str">
        <f t="shared" si="0"/>
        <v/>
      </c>
      <c r="U31" s="4"/>
      <c r="V31" s="7"/>
    </row>
    <row r="32" spans="1:22" x14ac:dyDescent="0.3">
      <c r="A32" s="8"/>
      <c r="B32" s="4"/>
      <c r="C32" s="82">
        <v>7</v>
      </c>
      <c r="D32" s="94"/>
      <c r="E32" s="79"/>
      <c r="F32" s="79"/>
      <c r="G32" s="79"/>
      <c r="H32" s="79"/>
      <c r="I32" s="80">
        <v>0.1</v>
      </c>
      <c r="J32" s="77">
        <v>1</v>
      </c>
      <c r="K32" s="6"/>
      <c r="L32" s="78" t="s">
        <v>27</v>
      </c>
      <c r="M32" s="84">
        <f>(A2_sample-A1_sample)-(A2_blank_ave-A1_blank_ave)</f>
        <v>0</v>
      </c>
      <c r="N32" s="85" t="str">
        <f>IF(OR(ISBLANK(A1_sample),ISBLANK(A2_sample),A1_blank_ave=0,A2_blank_ave=0),"",Change_absorbance)</f>
        <v/>
      </c>
      <c r="O32" s="84">
        <f>0.07206*M32*Dilution/Sample_volume</f>
        <v>0</v>
      </c>
      <c r="P32" s="85" t="str">
        <f>IF(OR(ISBLANK(A1_sample),ISBLANK(A2_sample),A1_blank_ave=0,A2_blank_ave=0),"",Concentration_gL)</f>
        <v/>
      </c>
      <c r="Q32" s="6"/>
      <c r="R32" s="89"/>
      <c r="S32" s="84" t="e">
        <f>Concentration_gL*100/Sample_con_gL</f>
        <v>#DIV/0!</v>
      </c>
      <c r="T32" s="90" t="str">
        <f t="shared" si="0"/>
        <v/>
      </c>
      <c r="U32" s="4"/>
      <c r="V32" s="7"/>
    </row>
    <row r="33" spans="1:22" x14ac:dyDescent="0.3">
      <c r="A33" s="8"/>
      <c r="B33" s="4"/>
      <c r="C33" s="6"/>
      <c r="D33" s="96"/>
      <c r="E33" s="96"/>
      <c r="F33" s="96"/>
      <c r="G33" s="96"/>
      <c r="H33" s="96"/>
      <c r="I33" s="96"/>
      <c r="J33" s="96"/>
      <c r="K33" s="6"/>
      <c r="L33" s="93" t="s">
        <v>28</v>
      </c>
      <c r="M33" s="97">
        <f>(G32-F32)-(A3_blank_ave-A2_blank_ave)</f>
        <v>0</v>
      </c>
      <c r="N33" s="98" t="str">
        <f>IF(OR(ISBLANK(F32),ISBLANK(G32),A2_blank_ave=0,A3_blank_ave=0),"",Change_absorbance)</f>
        <v/>
      </c>
      <c r="O33" s="99">
        <f>0.07264*M33*J32/I32</f>
        <v>0</v>
      </c>
      <c r="P33" s="98" t="str">
        <f>IF(OR(ISBLANK(F32),ISBLANK(G32),A2_blank_ave=0,A3_blank_ave=0),"",Concentration_gL)</f>
        <v/>
      </c>
      <c r="Q33" s="6"/>
      <c r="R33" s="93"/>
      <c r="S33" s="99" t="e">
        <f>Concentration_gL*100/R32</f>
        <v>#DIV/0!</v>
      </c>
      <c r="T33" s="100" t="str">
        <f t="shared" si="0"/>
        <v/>
      </c>
      <c r="U33" s="4"/>
      <c r="V33" s="7"/>
    </row>
    <row r="34" spans="1:22" x14ac:dyDescent="0.3">
      <c r="A34" s="8"/>
      <c r="B34" s="4"/>
      <c r="C34" s="83"/>
      <c r="D34" s="83"/>
      <c r="E34" s="83"/>
      <c r="F34" s="83"/>
      <c r="G34" s="83"/>
      <c r="H34" s="83"/>
      <c r="I34" s="83"/>
      <c r="J34" s="83"/>
      <c r="K34" s="6"/>
      <c r="L34" s="81" t="s">
        <v>33</v>
      </c>
      <c r="M34" s="86">
        <f>(H32-G32)-(A4_blank_ave-A3_blank_ave)</f>
        <v>0</v>
      </c>
      <c r="N34" s="87" t="str">
        <f>IF(OR(ISBLANK(H32),ISBLANK(G32),A3_blank_ave=0,A4_blank_ave=0),"",Change_absorbance)</f>
        <v/>
      </c>
      <c r="O34" s="88">
        <f>0.07321*M34*J32/I32</f>
        <v>0</v>
      </c>
      <c r="P34" s="87" t="str">
        <f>IF(OR(ISBLANK(H32),ISBLANK(G32),A3_blank_ave=0,A4_blank_ave=0),"",Concentration_gL)</f>
        <v/>
      </c>
      <c r="Q34" s="6"/>
      <c r="R34" s="81"/>
      <c r="S34" s="88" t="e">
        <f>Concentration_gL*100/R32</f>
        <v>#DIV/0!</v>
      </c>
      <c r="T34" s="91" t="str">
        <f t="shared" si="0"/>
        <v/>
      </c>
      <c r="U34" s="4"/>
      <c r="V34" s="7"/>
    </row>
    <row r="35" spans="1:22" x14ac:dyDescent="0.3">
      <c r="A35" s="8"/>
      <c r="B35" s="4"/>
      <c r="C35" s="43"/>
      <c r="D35" s="43"/>
      <c r="E35" s="44"/>
      <c r="F35" s="44"/>
      <c r="G35" s="44"/>
      <c r="H35" s="44"/>
      <c r="I35" s="44"/>
      <c r="J35" s="44"/>
      <c r="K35" s="4"/>
      <c r="L35" s="43"/>
      <c r="M35" s="4"/>
      <c r="N35" s="31"/>
      <c r="O35" s="31"/>
      <c r="P35" s="31"/>
      <c r="Q35" s="4"/>
      <c r="R35" s="44"/>
      <c r="S35" s="4"/>
      <c r="T35" s="31"/>
      <c r="U35" s="4"/>
      <c r="V35" s="7"/>
    </row>
    <row r="36" spans="1:22" x14ac:dyDescent="0.3">
      <c r="A36" s="8"/>
      <c r="B36" s="4"/>
      <c r="C36" s="43"/>
      <c r="D36" s="43"/>
      <c r="E36" s="44"/>
      <c r="F36" s="44"/>
      <c r="G36" s="44"/>
      <c r="H36" s="44"/>
      <c r="I36" s="44"/>
      <c r="J36" s="44"/>
      <c r="K36" s="4"/>
      <c r="L36" s="43"/>
      <c r="M36" s="4"/>
      <c r="N36" s="31"/>
      <c r="O36" s="31"/>
      <c r="P36" s="31"/>
      <c r="Q36" s="4"/>
      <c r="R36" s="44"/>
      <c r="S36" s="4"/>
      <c r="T36" s="31"/>
      <c r="U36" s="4"/>
      <c r="V36" s="7"/>
    </row>
    <row r="37" spans="1:22" ht="9.4" customHeight="1" x14ac:dyDescent="0.3">
      <c r="A37" s="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7"/>
    </row>
    <row r="38" spans="1:22" ht="400.1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</sheetData>
  <sheetProtection password="8E71" sheet="1" objects="1" scenarios="1"/>
  <mergeCells count="1">
    <mergeCell ref="E4:G4"/>
  </mergeCells>
  <phoneticPr fontId="0" type="noConversion"/>
  <dataValidations count="3">
    <dataValidation type="decimal" errorStyle="warning" allowBlank="1" showErrorMessage="1" error="Please enter numeric values only." sqref="I35:J36 R35:R36">
      <formula1>0</formula1>
      <formula2>100</formula2>
    </dataValidation>
    <dataValidation type="decimal" allowBlank="1" showErrorMessage="1" error="Please enter numeric values only." sqref="E35:H36">
      <formula1>0</formula1>
      <formula2>100</formula2>
    </dataValidation>
    <dataValidation type="decimal" allowBlank="1" showErrorMessage="1" error="Enter numeric values only" sqref="R14:R34 D33:D34 D27:D28 D18:D19 D15:D16 D24:D25 D30:D31 D21:D22 E8:H10 E14:J34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scale="97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22" min="1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26</vt:i4>
      </vt:variant>
    </vt:vector>
  </HeadingPairs>
  <TitlesOfParts>
    <vt:vector size="28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A3_blank_1</vt:lpstr>
      <vt:lpstr>A3_blank_2</vt:lpstr>
      <vt:lpstr>A3_blank_ave</vt:lpstr>
      <vt:lpstr>A4_blank_1</vt:lpstr>
      <vt:lpstr>A4_blank_2</vt:lpstr>
      <vt:lpstr>A4_blank_ave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2004-12-05T16:45:43Z</cp:lastPrinted>
  <dcterms:created xsi:type="dcterms:W3CDTF">2004-10-05T18:50:23Z</dcterms:created>
  <dcterms:modified xsi:type="dcterms:W3CDTF">2019-09-13T10:34:46Z</dcterms:modified>
</cp:coreProperties>
</file>