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esktop/"/>
    </mc:Choice>
  </mc:AlternateContent>
  <workbookProtection workbookPassword="8E71" lockStructure="1"/>
  <bookViews>
    <workbookView xWindow="0" yWindow="460" windowWidth="25600" windowHeight="14580" activeTab="2"/>
  </bookViews>
  <sheets>
    <sheet name="Instructions" sheetId="6" r:id="rId1"/>
    <sheet name="MegaCalc" sheetId="1" r:id="rId2"/>
    <sheet name="Equations" sheetId="7" r:id="rId3"/>
  </sheets>
  <definedNames>
    <definedName name="A1_blank_1">MegaCalc!$F$8</definedName>
    <definedName name="A1_blank_pan">MegaCalc!$F$9</definedName>
    <definedName name="A1_sample">MegaCalc!$F$13:$F$132</definedName>
    <definedName name="A2_blank_1">MegaCalc!$G$8</definedName>
    <definedName name="A2_blank_pan">MegaCalc!$G$9</definedName>
    <definedName name="A2_sample">MegaCalc!$G$13:$G$132</definedName>
    <definedName name="A3_blank_1">MegaCalc!$H$8</definedName>
    <definedName name="A3_sample">MegaCalc!$H$13:$H$132</definedName>
    <definedName name="A4_blank_1">MegaCalc!$I$8</definedName>
    <definedName name="A4_sample">MegaCalc!$I$13:$I$132</definedName>
    <definedName name="Change_absorbance">MegaCalc!$M$13:$M$132</definedName>
    <definedName name="Concentration">MegaCalc!$P$13:$P$132</definedName>
    <definedName name="Contact_us">Instructions!$C$39</definedName>
    <definedName name="Dilution">MegaCalc!$K$13:$K$132</definedName>
    <definedName name="_xlnm.Print_Titles" localSheetId="1">MegaCalc!$11:$12</definedName>
    <definedName name="Instructions">Instructions!$A$2</definedName>
    <definedName name="Sample_volume">MegaCalc!$J$13:$J$132</definedName>
    <definedName name="use_mega_calculator">MegaCalc!$A$1</definedName>
    <definedName name="_xlnm.Print_Area" localSheetId="2">Equations!$A$1:$F$9</definedName>
    <definedName name="_xlnm.Print_Area" localSheetId="0">Instructions!$B$2:$M$38</definedName>
    <definedName name="_xlnm.Print_Area" localSheetId="1">MegaCalc!$B$2:$U$30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2" i="1" l="1"/>
  <c r="T22" i="1"/>
  <c r="S23" i="1"/>
  <c r="T23" i="1"/>
  <c r="N23" i="1"/>
  <c r="O23" i="1"/>
  <c r="S24" i="1"/>
  <c r="T24" i="1"/>
  <c r="S28" i="1"/>
  <c r="T28" i="1"/>
  <c r="S29" i="1"/>
  <c r="T29" i="1"/>
  <c r="N29" i="1"/>
  <c r="O29" i="1"/>
  <c r="S30" i="1"/>
  <c r="T30" i="1"/>
  <c r="S34" i="1"/>
  <c r="T34" i="1"/>
  <c r="S35" i="1"/>
  <c r="T35" i="1"/>
  <c r="N35" i="1"/>
  <c r="O35" i="1"/>
  <c r="S36" i="1"/>
  <c r="T36" i="1"/>
  <c r="S40" i="1"/>
  <c r="T40" i="1"/>
  <c r="S41" i="1"/>
  <c r="T41" i="1"/>
  <c r="N41" i="1"/>
  <c r="O41" i="1"/>
  <c r="S42" i="1"/>
  <c r="T42" i="1"/>
  <c r="S46" i="1"/>
  <c r="T46" i="1"/>
  <c r="S47" i="1"/>
  <c r="T47" i="1"/>
  <c r="N47" i="1"/>
  <c r="O47" i="1"/>
  <c r="S48" i="1"/>
  <c r="T48" i="1"/>
  <c r="S52" i="1"/>
  <c r="T52" i="1"/>
  <c r="S53" i="1"/>
  <c r="T53" i="1"/>
  <c r="N53" i="1"/>
  <c r="O53" i="1"/>
  <c r="S54" i="1"/>
  <c r="T54" i="1"/>
  <c r="S58" i="1"/>
  <c r="T58" i="1"/>
  <c r="S59" i="1"/>
  <c r="T59" i="1"/>
  <c r="N59" i="1"/>
  <c r="O59" i="1"/>
  <c r="S60" i="1"/>
  <c r="T60" i="1"/>
  <c r="S64" i="1"/>
  <c r="T64" i="1"/>
  <c r="S65" i="1"/>
  <c r="T65" i="1"/>
  <c r="N65" i="1"/>
  <c r="O65" i="1"/>
  <c r="S66" i="1"/>
  <c r="T66" i="1"/>
  <c r="S70" i="1"/>
  <c r="T70" i="1"/>
  <c r="S71" i="1"/>
  <c r="T71" i="1"/>
  <c r="N71" i="1"/>
  <c r="O71" i="1"/>
  <c r="S72" i="1"/>
  <c r="T72" i="1"/>
  <c r="S76" i="1"/>
  <c r="T76" i="1"/>
  <c r="S77" i="1"/>
  <c r="T77" i="1"/>
  <c r="N77" i="1"/>
  <c r="O77" i="1"/>
  <c r="S78" i="1"/>
  <c r="T78" i="1"/>
  <c r="S82" i="1"/>
  <c r="T82" i="1"/>
  <c r="S83" i="1"/>
  <c r="T83" i="1"/>
  <c r="N83" i="1"/>
  <c r="O83" i="1"/>
  <c r="S84" i="1"/>
  <c r="T84" i="1"/>
  <c r="S88" i="1"/>
  <c r="T88" i="1"/>
  <c r="S89" i="1"/>
  <c r="T89" i="1"/>
  <c r="N89" i="1"/>
  <c r="O89" i="1"/>
  <c r="S90" i="1"/>
  <c r="T90" i="1"/>
  <c r="S94" i="1"/>
  <c r="T94" i="1"/>
  <c r="S95" i="1"/>
  <c r="T95" i="1"/>
  <c r="N95" i="1"/>
  <c r="O95" i="1"/>
  <c r="S96" i="1"/>
  <c r="T96" i="1"/>
  <c r="S100" i="1"/>
  <c r="T100" i="1"/>
  <c r="S101" i="1"/>
  <c r="T101" i="1"/>
  <c r="N101" i="1"/>
  <c r="O101" i="1"/>
  <c r="S102" i="1"/>
  <c r="T102" i="1"/>
  <c r="S106" i="1"/>
  <c r="T106" i="1"/>
  <c r="S107" i="1"/>
  <c r="T107" i="1"/>
  <c r="N107" i="1"/>
  <c r="O107" i="1"/>
  <c r="S108" i="1"/>
  <c r="T108" i="1"/>
  <c r="S112" i="1"/>
  <c r="T112" i="1"/>
  <c r="S113" i="1"/>
  <c r="T113" i="1"/>
  <c r="N113" i="1"/>
  <c r="O113" i="1"/>
  <c r="S114" i="1"/>
  <c r="T114" i="1"/>
  <c r="S118" i="1"/>
  <c r="T118" i="1"/>
  <c r="S119" i="1"/>
  <c r="T119" i="1"/>
  <c r="N119" i="1"/>
  <c r="O119" i="1"/>
  <c r="S120" i="1"/>
  <c r="T120" i="1"/>
  <c r="S124" i="1"/>
  <c r="T124" i="1"/>
  <c r="S125" i="1"/>
  <c r="T125" i="1"/>
  <c r="N125" i="1"/>
  <c r="O125" i="1"/>
  <c r="S126" i="1"/>
  <c r="T126" i="1"/>
  <c r="S130" i="1"/>
  <c r="T130" i="1"/>
  <c r="S131" i="1"/>
  <c r="T131" i="1"/>
  <c r="N131" i="1"/>
  <c r="O131" i="1"/>
  <c r="S132" i="1"/>
  <c r="T132" i="1"/>
  <c r="N19" i="1"/>
  <c r="O19" i="1"/>
  <c r="N20" i="1"/>
  <c r="O20" i="1"/>
  <c r="N21" i="1"/>
  <c r="O21" i="1"/>
  <c r="N25" i="1"/>
  <c r="O25" i="1"/>
  <c r="N26" i="1"/>
  <c r="O26" i="1"/>
  <c r="N27" i="1"/>
  <c r="O27" i="1"/>
  <c r="N31" i="1"/>
  <c r="O31" i="1"/>
  <c r="N32" i="1"/>
  <c r="O32" i="1"/>
  <c r="N33" i="1"/>
  <c r="O33" i="1"/>
  <c r="N37" i="1"/>
  <c r="O37" i="1"/>
  <c r="N38" i="1"/>
  <c r="O38" i="1"/>
  <c r="N39" i="1"/>
  <c r="O39" i="1"/>
  <c r="N43" i="1"/>
  <c r="O43" i="1"/>
  <c r="N44" i="1"/>
  <c r="O44" i="1"/>
  <c r="N45" i="1"/>
  <c r="O45" i="1"/>
  <c r="N49" i="1"/>
  <c r="O49" i="1"/>
  <c r="N50" i="1"/>
  <c r="O50" i="1"/>
  <c r="N51" i="1"/>
  <c r="O51" i="1"/>
  <c r="N55" i="1"/>
  <c r="O55" i="1"/>
  <c r="N56" i="1"/>
  <c r="O56" i="1"/>
  <c r="N57" i="1"/>
  <c r="O57" i="1"/>
  <c r="N61" i="1"/>
  <c r="O61" i="1"/>
  <c r="N62" i="1"/>
  <c r="O62" i="1"/>
  <c r="N63" i="1"/>
  <c r="O63" i="1"/>
  <c r="N67" i="1"/>
  <c r="O67" i="1"/>
  <c r="N68" i="1"/>
  <c r="O68" i="1"/>
  <c r="N69" i="1"/>
  <c r="O69" i="1"/>
  <c r="N73" i="1"/>
  <c r="O73" i="1"/>
  <c r="N74" i="1"/>
  <c r="O74" i="1"/>
  <c r="N75" i="1"/>
  <c r="O75" i="1"/>
  <c r="N79" i="1"/>
  <c r="O79" i="1"/>
  <c r="N80" i="1"/>
  <c r="O80" i="1"/>
  <c r="N81" i="1"/>
  <c r="O81" i="1"/>
  <c r="N85" i="1"/>
  <c r="O85" i="1"/>
  <c r="N86" i="1"/>
  <c r="O86" i="1"/>
  <c r="N87" i="1"/>
  <c r="O87" i="1"/>
  <c r="N91" i="1"/>
  <c r="O91" i="1"/>
  <c r="N92" i="1"/>
  <c r="O92" i="1"/>
  <c r="N93" i="1"/>
  <c r="O93" i="1"/>
  <c r="N97" i="1"/>
  <c r="O97" i="1"/>
  <c r="N98" i="1"/>
  <c r="O98" i="1"/>
  <c r="N99" i="1"/>
  <c r="O99" i="1"/>
  <c r="N103" i="1"/>
  <c r="O103" i="1"/>
  <c r="N104" i="1"/>
  <c r="O104" i="1"/>
  <c r="N105" i="1"/>
  <c r="O105" i="1"/>
  <c r="N109" i="1"/>
  <c r="O109" i="1"/>
  <c r="N110" i="1"/>
  <c r="O110" i="1"/>
  <c r="N111" i="1"/>
  <c r="O111" i="1"/>
  <c r="N115" i="1"/>
  <c r="O115" i="1"/>
  <c r="N116" i="1"/>
  <c r="O116" i="1"/>
  <c r="N117" i="1"/>
  <c r="O117" i="1"/>
  <c r="N121" i="1"/>
  <c r="O121" i="1"/>
  <c r="N122" i="1"/>
  <c r="O122" i="1"/>
  <c r="N123" i="1"/>
  <c r="O123" i="1"/>
  <c r="N127" i="1"/>
  <c r="O127" i="1"/>
  <c r="N128" i="1"/>
  <c r="O128" i="1"/>
  <c r="N129" i="1"/>
  <c r="O129" i="1"/>
  <c r="N17" i="1"/>
  <c r="O17" i="1"/>
  <c r="S18" i="1"/>
  <c r="T18" i="1"/>
  <c r="N15" i="1"/>
  <c r="O15" i="1"/>
  <c r="N14" i="1"/>
  <c r="O14" i="1"/>
  <c r="N13" i="1"/>
  <c r="O13" i="1"/>
  <c r="S17" i="1"/>
  <c r="T17" i="1"/>
  <c r="S16" i="1"/>
  <c r="T16" i="1"/>
  <c r="Q19" i="1"/>
  <c r="R19" i="1"/>
  <c r="Q20" i="1"/>
  <c r="R20" i="1"/>
  <c r="Q21" i="1"/>
  <c r="R21" i="1"/>
  <c r="Q25" i="1"/>
  <c r="R25" i="1"/>
  <c r="Q26" i="1"/>
  <c r="R26" i="1"/>
  <c r="Q27" i="1"/>
  <c r="R27" i="1"/>
  <c r="Q31" i="1"/>
  <c r="R31" i="1"/>
  <c r="Q32" i="1"/>
  <c r="R32" i="1"/>
  <c r="Q33" i="1"/>
  <c r="R33" i="1"/>
  <c r="Q37" i="1"/>
  <c r="R37" i="1"/>
  <c r="Q38" i="1"/>
  <c r="R38" i="1"/>
  <c r="Q39" i="1"/>
  <c r="R39" i="1"/>
  <c r="Q43" i="1"/>
  <c r="R43" i="1"/>
  <c r="Q44" i="1"/>
  <c r="R44" i="1"/>
  <c r="Q45" i="1"/>
  <c r="R45" i="1"/>
  <c r="Q49" i="1"/>
  <c r="R49" i="1"/>
  <c r="Q50" i="1"/>
  <c r="R50" i="1"/>
  <c r="Q51" i="1"/>
  <c r="R51" i="1"/>
  <c r="Q55" i="1"/>
  <c r="R55" i="1"/>
  <c r="Q56" i="1"/>
  <c r="R56" i="1"/>
  <c r="Q57" i="1"/>
  <c r="R57" i="1"/>
  <c r="Q61" i="1"/>
  <c r="R61" i="1"/>
  <c r="Q62" i="1"/>
  <c r="R62" i="1"/>
  <c r="Q63" i="1"/>
  <c r="R63" i="1"/>
  <c r="Q67" i="1"/>
  <c r="R67" i="1"/>
  <c r="Q68" i="1"/>
  <c r="R68" i="1"/>
  <c r="Q69" i="1"/>
  <c r="R69" i="1"/>
  <c r="Q73" i="1"/>
  <c r="R73" i="1"/>
  <c r="Q74" i="1"/>
  <c r="R74" i="1"/>
  <c r="Q75" i="1"/>
  <c r="R75" i="1"/>
  <c r="Q79" i="1"/>
  <c r="R79" i="1"/>
  <c r="Q80" i="1"/>
  <c r="R80" i="1"/>
  <c r="Q81" i="1"/>
  <c r="R81" i="1"/>
  <c r="Q85" i="1"/>
  <c r="R85" i="1"/>
  <c r="Q86" i="1"/>
  <c r="R86" i="1"/>
  <c r="Q87" i="1"/>
  <c r="R87" i="1"/>
  <c r="Q91" i="1"/>
  <c r="R91" i="1"/>
  <c r="Q92" i="1"/>
  <c r="R92" i="1"/>
  <c r="Q93" i="1"/>
  <c r="R93" i="1"/>
  <c r="Q97" i="1"/>
  <c r="R97" i="1"/>
  <c r="Q98" i="1"/>
  <c r="R98" i="1"/>
  <c r="Q99" i="1"/>
  <c r="R99" i="1"/>
  <c r="Q103" i="1"/>
  <c r="R103" i="1"/>
  <c r="Q104" i="1"/>
  <c r="R104" i="1"/>
  <c r="Q105" i="1"/>
  <c r="R105" i="1"/>
  <c r="Q109" i="1"/>
  <c r="R109" i="1"/>
  <c r="Q110" i="1"/>
  <c r="R110" i="1"/>
  <c r="Q111" i="1"/>
  <c r="R111" i="1"/>
  <c r="Q115" i="1"/>
  <c r="R115" i="1"/>
  <c r="Q116" i="1"/>
  <c r="R116" i="1"/>
  <c r="Q117" i="1"/>
  <c r="R117" i="1"/>
  <c r="Q121" i="1"/>
  <c r="R121" i="1"/>
  <c r="Q122" i="1"/>
  <c r="R122" i="1"/>
  <c r="Q123" i="1"/>
  <c r="R123" i="1"/>
  <c r="Q127" i="1"/>
  <c r="R127" i="1"/>
  <c r="Q128" i="1"/>
  <c r="R128" i="1"/>
  <c r="Q129" i="1"/>
  <c r="R129" i="1"/>
  <c r="Q15" i="1"/>
  <c r="R15" i="1"/>
  <c r="Q14" i="1"/>
  <c r="R14" i="1"/>
  <c r="Q13" i="1"/>
  <c r="R13" i="1"/>
  <c r="M127" i="1"/>
  <c r="P127" i="1"/>
  <c r="M128" i="1"/>
  <c r="P128" i="1"/>
  <c r="M129" i="1"/>
  <c r="P129" i="1"/>
  <c r="P130" i="1"/>
  <c r="M131" i="1"/>
  <c r="P131" i="1"/>
  <c r="M121" i="1"/>
  <c r="P121" i="1"/>
  <c r="M122" i="1"/>
  <c r="P122" i="1"/>
  <c r="M123" i="1"/>
  <c r="P123" i="1"/>
  <c r="M125" i="1"/>
  <c r="P125" i="1"/>
  <c r="M115" i="1"/>
  <c r="P115" i="1"/>
  <c r="M116" i="1"/>
  <c r="P116" i="1"/>
  <c r="M117" i="1"/>
  <c r="P117" i="1"/>
  <c r="M119" i="1"/>
  <c r="P119" i="1"/>
  <c r="M109" i="1"/>
  <c r="P109" i="1"/>
  <c r="M110" i="1"/>
  <c r="P110" i="1"/>
  <c r="M111" i="1"/>
  <c r="P111" i="1"/>
  <c r="M113" i="1"/>
  <c r="P113" i="1"/>
  <c r="M103" i="1"/>
  <c r="P103" i="1"/>
  <c r="M104" i="1"/>
  <c r="P104" i="1"/>
  <c r="M105" i="1"/>
  <c r="P105" i="1"/>
  <c r="M107" i="1"/>
  <c r="P107" i="1"/>
  <c r="P108" i="1"/>
  <c r="P106" i="1"/>
  <c r="M97" i="1"/>
  <c r="P97" i="1"/>
  <c r="M98" i="1"/>
  <c r="P98" i="1"/>
  <c r="M99" i="1"/>
  <c r="P99" i="1"/>
  <c r="P100" i="1"/>
  <c r="M101" i="1"/>
  <c r="P101" i="1"/>
  <c r="M91" i="1"/>
  <c r="P91" i="1"/>
  <c r="M92" i="1"/>
  <c r="P92" i="1"/>
  <c r="M93" i="1"/>
  <c r="P93" i="1"/>
  <c r="M95" i="1"/>
  <c r="P95" i="1"/>
  <c r="M85" i="1"/>
  <c r="P85" i="1"/>
  <c r="M86" i="1"/>
  <c r="P86" i="1"/>
  <c r="M87" i="1"/>
  <c r="P87" i="1"/>
  <c r="M89" i="1"/>
  <c r="P89" i="1"/>
  <c r="M79" i="1"/>
  <c r="P79" i="1"/>
  <c r="M80" i="1"/>
  <c r="P80" i="1"/>
  <c r="M81" i="1"/>
  <c r="P81" i="1"/>
  <c r="M83" i="1"/>
  <c r="P83" i="1"/>
  <c r="P84" i="1"/>
  <c r="M73" i="1"/>
  <c r="P73" i="1"/>
  <c r="M74" i="1"/>
  <c r="P74" i="1"/>
  <c r="M75" i="1"/>
  <c r="P75" i="1"/>
  <c r="P76" i="1"/>
  <c r="M77" i="1"/>
  <c r="P77" i="1"/>
  <c r="M67" i="1"/>
  <c r="P67" i="1"/>
  <c r="M68" i="1"/>
  <c r="P68" i="1"/>
  <c r="M69" i="1"/>
  <c r="P69" i="1"/>
  <c r="M71" i="1"/>
  <c r="P71" i="1"/>
  <c r="M61" i="1"/>
  <c r="P61" i="1"/>
  <c r="M62" i="1"/>
  <c r="P62" i="1"/>
  <c r="M63" i="1"/>
  <c r="P63" i="1"/>
  <c r="M65" i="1"/>
  <c r="P65" i="1"/>
  <c r="M55" i="1"/>
  <c r="P55" i="1"/>
  <c r="M56" i="1"/>
  <c r="P56" i="1"/>
  <c r="M57" i="1"/>
  <c r="P57" i="1"/>
  <c r="P58" i="1"/>
  <c r="M59" i="1"/>
  <c r="P59" i="1"/>
  <c r="M49" i="1"/>
  <c r="P49" i="1"/>
  <c r="M50" i="1"/>
  <c r="P50" i="1"/>
  <c r="M51" i="1"/>
  <c r="P51" i="1"/>
  <c r="P52" i="1"/>
  <c r="M53" i="1"/>
  <c r="P53" i="1"/>
  <c r="M43" i="1"/>
  <c r="P43" i="1"/>
  <c r="M44" i="1"/>
  <c r="P44" i="1"/>
  <c r="M45" i="1"/>
  <c r="P45" i="1"/>
  <c r="M47" i="1"/>
  <c r="P47" i="1"/>
  <c r="M37" i="1"/>
  <c r="P37" i="1"/>
  <c r="M38" i="1"/>
  <c r="P38" i="1"/>
  <c r="M39" i="1"/>
  <c r="P39" i="1"/>
  <c r="M41" i="1"/>
  <c r="P41" i="1"/>
  <c r="M31" i="1"/>
  <c r="P31" i="1"/>
  <c r="M32" i="1"/>
  <c r="P32" i="1"/>
  <c r="M33" i="1"/>
  <c r="P33" i="1"/>
  <c r="M35" i="1"/>
  <c r="P35" i="1"/>
  <c r="M25" i="1"/>
  <c r="P25" i="1"/>
  <c r="M26" i="1"/>
  <c r="P26" i="1"/>
  <c r="M27" i="1"/>
  <c r="P27" i="1"/>
  <c r="M29" i="1"/>
  <c r="P29" i="1"/>
  <c r="M19" i="1"/>
  <c r="P19" i="1"/>
  <c r="M20" i="1"/>
  <c r="P20" i="1"/>
  <c r="M21" i="1"/>
  <c r="P21" i="1"/>
  <c r="M23" i="1"/>
  <c r="P23" i="1"/>
  <c r="M15" i="1"/>
  <c r="P15" i="1"/>
  <c r="M14" i="1"/>
  <c r="P14" i="1"/>
  <c r="M17" i="1"/>
  <c r="P17" i="1"/>
  <c r="M13" i="1"/>
  <c r="P13" i="1"/>
  <c r="P60" i="1"/>
  <c r="P88" i="1"/>
  <c r="P90" i="1"/>
  <c r="P114" i="1"/>
  <c r="P112" i="1"/>
  <c r="P78" i="1"/>
  <c r="P102" i="1"/>
  <c r="P120" i="1"/>
  <c r="P118" i="1"/>
  <c r="P64" i="1"/>
  <c r="P66" i="1"/>
  <c r="P124" i="1"/>
  <c r="P126" i="1"/>
  <c r="P94" i="1"/>
  <c r="P96" i="1"/>
  <c r="P18" i="1"/>
  <c r="P16" i="1"/>
  <c r="P54" i="1"/>
  <c r="P70" i="1"/>
  <c r="P72" i="1"/>
  <c r="P24" i="1"/>
  <c r="P22" i="1"/>
  <c r="P30" i="1"/>
  <c r="P28" i="1"/>
  <c r="P34" i="1"/>
  <c r="P36" i="1"/>
  <c r="P42" i="1"/>
  <c r="P40" i="1"/>
  <c r="P48" i="1"/>
  <c r="P46" i="1"/>
  <c r="P132" i="1"/>
  <c r="P82" i="1"/>
</calcChain>
</file>

<file path=xl/sharedStrings.xml><?xml version="1.0" encoding="utf-8"?>
<sst xmlns="http://schemas.openxmlformats.org/spreadsheetml/2006/main" count="216" uniqueCount="64">
  <si>
    <t xml:space="preserve">Concentration (1st 3 are g/L &amp; last 3 are mg N/L) </t>
  </si>
  <si>
    <t>Units</t>
  </si>
  <si>
    <t>Concentration Analyte</t>
  </si>
  <si>
    <t>mg of N/L</t>
  </si>
  <si>
    <t>g/L</t>
  </si>
  <si>
    <r>
      <t>0.007082 * Absorbance YAN</t>
    </r>
    <r>
      <rPr>
        <vertAlign val="subscript"/>
        <sz val="12"/>
        <rFont val="Gill Sans MT"/>
        <family val="2"/>
      </rPr>
      <t xml:space="preserve"> Ammonia</t>
    </r>
    <r>
      <rPr>
        <sz val="12"/>
        <rFont val="Gill Sans MT"/>
        <family val="2"/>
      </rPr>
      <t xml:space="preserve"> * Dilution / Sample volume</t>
    </r>
  </si>
  <si>
    <r>
      <t>6.487 * Absorbance YAN</t>
    </r>
    <r>
      <rPr>
        <vertAlign val="subscript"/>
        <sz val="12"/>
        <rFont val="Gill Sans MT"/>
        <family val="2"/>
      </rPr>
      <t xml:space="preserve"> L_Arginine</t>
    </r>
    <r>
      <rPr>
        <sz val="12"/>
        <rFont val="Gill Sans MT"/>
        <family val="2"/>
      </rPr>
      <t xml:space="preserve"> * Dilution / Sample volume</t>
    </r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</si>
  <si>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mg of N/L) from raw absorbance data. </t>
    </r>
  </si>
  <si>
    <t>Sample identifier</t>
  </si>
  <si>
    <t>Results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</si>
  <si>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</si>
  <si>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</si>
  <si>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</si>
  <si>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</si>
  <si>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</si>
  <si>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</si>
  <si>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</si>
  <si>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</si>
  <si>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</si>
  <si>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</si>
  <si>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</si>
  <si>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</si>
  <si>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</si>
  <si>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</si>
  <si>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</si>
  <si>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</si>
  <si>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</si>
  <si>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</si>
  <si>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>Change in absorbance</t>
  </si>
  <si>
    <r>
      <t>A</t>
    </r>
    <r>
      <rPr>
        <vertAlign val="subscript"/>
        <sz val="12"/>
        <rFont val="Gill Sans MT"/>
        <family val="2"/>
      </rPr>
      <t>3</t>
    </r>
  </si>
  <si>
    <t>Analyte</t>
  </si>
  <si>
    <t xml:space="preserve">   Abs Analyte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</si>
  <si>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</si>
  <si>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</si>
  <si>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Change in Absorbance Analyte</t>
  </si>
  <si>
    <t>YAN</t>
  </si>
  <si>
    <t>PAN</t>
  </si>
  <si>
    <r>
      <t>A</t>
    </r>
    <r>
      <rPr>
        <vertAlign val="subscript"/>
        <sz val="12"/>
        <rFont val="Gill Sans MT"/>
        <family val="2"/>
      </rPr>
      <t>4</t>
    </r>
  </si>
  <si>
    <t>Analyte
(mg N/L)</t>
  </si>
  <si>
    <r>
      <t>YAN</t>
    </r>
    <r>
      <rPr>
        <vertAlign val="subscript"/>
        <sz val="12"/>
        <color indexed="63"/>
        <rFont val="Gill Sans MT"/>
        <family val="2"/>
      </rPr>
      <t>Ammonia</t>
    </r>
  </si>
  <si>
    <r>
      <t>YAN</t>
    </r>
    <r>
      <rPr>
        <vertAlign val="subscript"/>
        <sz val="12"/>
        <color indexed="63"/>
        <rFont val="Gill Sans MT"/>
        <family val="2"/>
      </rPr>
      <t>Urea</t>
    </r>
  </si>
  <si>
    <r>
      <t>YAN</t>
    </r>
    <r>
      <rPr>
        <vertAlign val="subscript"/>
        <sz val="12"/>
        <color indexed="63"/>
        <rFont val="Gill Sans MT"/>
        <family val="2"/>
      </rPr>
      <t>L-Arginine</t>
    </r>
  </si>
  <si>
    <r>
      <t>YAN</t>
    </r>
    <r>
      <rPr>
        <b/>
        <vertAlign val="subscript"/>
        <sz val="12"/>
        <color indexed="63"/>
        <rFont val="Gill Sans MT"/>
        <family val="2"/>
      </rPr>
      <t>AUG</t>
    </r>
  </si>
  <si>
    <r>
      <t>YAN</t>
    </r>
    <r>
      <rPr>
        <b/>
        <vertAlign val="subscript"/>
        <sz val="12"/>
        <color indexed="63"/>
        <rFont val="Gill Sans MT"/>
        <family val="2"/>
      </rPr>
      <t>Total</t>
    </r>
  </si>
  <si>
    <t>(A2 sample-A1 sample) -
(A2 blank PAN-A1 blank PAN)</t>
  </si>
  <si>
    <r>
      <t>YAN</t>
    </r>
    <r>
      <rPr>
        <vertAlign val="subscript"/>
        <sz val="12"/>
        <rFont val="Gill Sans MT"/>
        <family val="2"/>
      </rPr>
      <t>Ammonia</t>
    </r>
  </si>
  <si>
    <t>A1</t>
  </si>
  <si>
    <t>A2</t>
  </si>
  <si>
    <t>A3</t>
  </si>
  <si>
    <t>A4</t>
  </si>
  <si>
    <t>YANAmmonia</t>
  </si>
  <si>
    <t>YANUrea</t>
  </si>
  <si>
    <t>YANL-Arginine</t>
  </si>
  <si>
    <t>YANAUG</t>
  </si>
  <si>
    <t>YANTotal</t>
  </si>
  <si>
    <t>(A1 sample-A2 sample) -
(A1 blank YAN-A2 blank YAN)</t>
  </si>
  <si>
    <t>(A2 sample-A3 sample) -
(A2 blank YAN-A3 blank YAN)</t>
  </si>
  <si>
    <t>(A3 sample-A4 sample) -
(A3 blank YAN-A4 blank YAN)</t>
  </si>
  <si>
    <t>Analyte
(g/L)</t>
  </si>
  <si>
    <r>
      <t>0.01273 * Absorbance YAN</t>
    </r>
    <r>
      <rPr>
        <vertAlign val="subscript"/>
        <sz val="12"/>
        <rFont val="Gill Sans MT"/>
        <family val="2"/>
      </rPr>
      <t xml:space="preserve"> Urea </t>
    </r>
    <r>
      <rPr>
        <sz val="12"/>
        <rFont val="Gill Sans MT"/>
        <family val="2"/>
      </rPr>
      <t>* Dilution / Sample volume</t>
    </r>
  </si>
  <si>
    <r>
      <t>0.03719 * Absorbance YAN</t>
    </r>
    <r>
      <rPr>
        <vertAlign val="subscript"/>
        <sz val="12"/>
        <rFont val="Gill Sans MT"/>
        <family val="2"/>
      </rPr>
      <t xml:space="preserve"> L_Arginine</t>
    </r>
    <r>
      <rPr>
        <sz val="12"/>
        <rFont val="Gill Sans MT"/>
        <family val="2"/>
      </rPr>
      <t xml:space="preserve"> * Dilution / Sample volume</t>
    </r>
  </si>
  <si>
    <t>Megazyme Knowledge Base</t>
  </si>
  <si>
    <t>Customer Support</t>
  </si>
  <si>
    <t>K-LARGE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</si>
</sst>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8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vertAlign val="superscript"/>
      <sz val="12"/>
      <name val="Gill Sans MT"/>
      <family val="2"/>
    </font>
    <font>
      <sz val="10"/>
      <color indexed="63"/>
      <name val="Gill Sans MT"/>
      <family val="2"/>
    </font>
    <font>
      <u/>
      <sz val="11"/>
      <color indexed="12"/>
      <name val="Gill Sans MT"/>
      <family val="2"/>
    </font>
    <font>
      <b/>
      <sz val="10"/>
      <color indexed="63"/>
      <name val="Gill Sans MT"/>
      <family val="2"/>
    </font>
    <font>
      <sz val="12"/>
      <color indexed="63"/>
      <name val="Gill Sans MT"/>
      <family val="2"/>
    </font>
    <font>
      <b/>
      <vertAlign val="subscript"/>
      <sz val="12"/>
      <color indexed="63"/>
      <name val="Gill Sans MT"/>
      <family val="2"/>
    </font>
    <font>
      <b/>
      <sz val="12"/>
      <color indexed="63"/>
      <name val="Gill Sans MT"/>
      <family val="2"/>
    </font>
    <font>
      <vertAlign val="subscript"/>
      <sz val="12"/>
      <color indexed="63"/>
      <name val="Gill Sans MT"/>
      <family val="2"/>
    </font>
    <font>
      <sz val="12"/>
      <name val="Symbol"/>
      <family val="1"/>
    </font>
    <font>
      <sz val="12"/>
      <name val="Gill Sans MT"/>
      <family val="2"/>
    </font>
    <font>
      <sz val="10"/>
      <color indexed="63"/>
      <name val="Franklin Gothic Medium Cond"/>
      <family val="2"/>
    </font>
    <font>
      <u/>
      <sz val="12"/>
      <color indexed="12"/>
      <name val="Arial"/>
      <family val="2"/>
    </font>
    <font>
      <u/>
      <sz val="11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/>
    </xf>
    <xf numFmtId="0" fontId="1" fillId="3" borderId="0" xfId="0" applyFont="1" applyFill="1" applyProtection="1"/>
    <xf numFmtId="0" fontId="2" fillId="3" borderId="1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3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3" borderId="0" xfId="0" applyNumberFormat="1" applyFont="1" applyFill="1" applyBorder="1" applyAlignment="1" applyProtection="1">
      <alignment horizontal="left"/>
    </xf>
    <xf numFmtId="164" fontId="1" fillId="3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3" borderId="0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horizontal="left" vertical="top"/>
    </xf>
    <xf numFmtId="164" fontId="8" fillId="3" borderId="0" xfId="0" applyNumberFormat="1" applyFont="1" applyFill="1" applyBorder="1" applyAlignment="1" applyProtection="1">
      <alignment horizontal="right"/>
    </xf>
    <xf numFmtId="0" fontId="8" fillId="3" borderId="0" xfId="0" applyFont="1" applyFill="1" applyAlignment="1" applyProtection="1">
      <alignment wrapText="1"/>
    </xf>
    <xf numFmtId="0" fontId="8" fillId="3" borderId="0" xfId="0" applyFont="1" applyFill="1" applyAlignment="1" applyProtection="1"/>
    <xf numFmtId="0" fontId="14" fillId="0" borderId="0" xfId="0" applyFont="1" applyAlignment="1" applyProtection="1"/>
    <xf numFmtId="0" fontId="8" fillId="3" borderId="0" xfId="0" applyFont="1" applyFill="1" applyProtection="1"/>
    <xf numFmtId="0" fontId="8" fillId="3" borderId="0" xfId="0" applyFont="1" applyFill="1" applyBorder="1" applyAlignment="1" applyProtection="1"/>
    <xf numFmtId="164" fontId="2" fillId="3" borderId="0" xfId="0" applyNumberFormat="1" applyFont="1" applyFill="1" applyBorder="1" applyAlignment="1" applyProtection="1">
      <alignment horizontal="left"/>
    </xf>
    <xf numFmtId="0" fontId="11" fillId="3" borderId="0" xfId="0" applyFont="1" applyFill="1" applyProtection="1"/>
    <xf numFmtId="164" fontId="1" fillId="4" borderId="2" xfId="0" applyNumberFormat="1" applyFont="1" applyFill="1" applyBorder="1" applyProtection="1"/>
    <xf numFmtId="164" fontId="1" fillId="4" borderId="3" xfId="0" applyNumberFormat="1" applyFont="1" applyFill="1" applyBorder="1" applyProtection="1"/>
    <xf numFmtId="164" fontId="1" fillId="4" borderId="4" xfId="0" applyNumberFormat="1" applyFont="1" applyFill="1" applyBorder="1" applyProtection="1"/>
    <xf numFmtId="0" fontId="2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left"/>
    </xf>
    <xf numFmtId="0" fontId="14" fillId="3" borderId="0" xfId="0" applyFont="1" applyFill="1" applyProtection="1"/>
    <xf numFmtId="0" fontId="10" fillId="3" borderId="0" xfId="0" applyFont="1" applyFill="1" applyAlignment="1" applyProtection="1">
      <alignment wrapText="1"/>
    </xf>
    <xf numFmtId="0" fontId="8" fillId="3" borderId="0" xfId="1" applyFont="1" applyFill="1" applyAlignment="1" applyProtection="1">
      <alignment wrapText="1"/>
    </xf>
    <xf numFmtId="0" fontId="14" fillId="3" borderId="0" xfId="0" applyFont="1" applyFill="1" applyAlignment="1" applyProtection="1"/>
    <xf numFmtId="0" fontId="13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vertical="top"/>
    </xf>
    <xf numFmtId="0" fontId="1" fillId="3" borderId="0" xfId="0" applyFont="1" applyFill="1" applyBorder="1" applyAlignment="1" applyProtection="1">
      <alignment vertical="top"/>
    </xf>
    <xf numFmtId="0" fontId="8" fillId="3" borderId="0" xfId="0" applyFont="1" applyFill="1" applyAlignment="1" applyProtection="1">
      <alignment vertical="top"/>
    </xf>
    <xf numFmtId="164" fontId="1" fillId="3" borderId="0" xfId="0" applyNumberFormat="1" applyFont="1" applyFill="1" applyBorder="1" applyAlignment="1" applyProtection="1">
      <alignment horizontal="left" vertical="top"/>
    </xf>
    <xf numFmtId="0" fontId="1" fillId="0" borderId="0" xfId="0" applyFont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top" wrapText="1" indent="1"/>
    </xf>
    <xf numFmtId="164" fontId="1" fillId="2" borderId="0" xfId="0" applyNumberFormat="1" applyFont="1" applyFill="1" applyBorder="1" applyAlignment="1" applyProtection="1">
      <alignment horizontal="left" vertical="top" wrapText="1" indent="1"/>
    </xf>
    <xf numFmtId="0" fontId="2" fillId="3" borderId="1" xfId="0" applyFont="1" applyFill="1" applyBorder="1" applyAlignment="1" applyProtection="1">
      <alignment horizontal="left" vertical="top" wrapText="1" indent="1"/>
    </xf>
    <xf numFmtId="0" fontId="1" fillId="5" borderId="1" xfId="0" applyFont="1" applyFill="1" applyBorder="1" applyAlignment="1" applyProtection="1">
      <alignment horizontal="left" vertical="top" wrapText="1" indent="1"/>
    </xf>
    <xf numFmtId="164" fontId="8" fillId="4" borderId="1" xfId="0" applyNumberFormat="1" applyFont="1" applyFill="1" applyBorder="1" applyAlignment="1" applyProtection="1">
      <alignment horizontal="left" vertical="top" wrapText="1" indent="1"/>
    </xf>
    <xf numFmtId="0" fontId="2" fillId="2" borderId="0" xfId="0" applyFont="1" applyFill="1" applyBorder="1" applyAlignment="1" applyProtection="1">
      <alignment horizontal="left" vertical="top" wrapText="1" indent="1"/>
    </xf>
    <xf numFmtId="16" fontId="1" fillId="2" borderId="0" xfId="0" applyNumberFormat="1" applyFont="1" applyFill="1" applyBorder="1" applyAlignment="1" applyProtection="1">
      <alignment horizontal="left" vertical="top" wrapText="1" indent="1"/>
    </xf>
    <xf numFmtId="2" fontId="16" fillId="2" borderId="0" xfId="0" applyNumberFormat="1" applyFont="1" applyFill="1" applyBorder="1" applyAlignment="1" applyProtection="1">
      <alignment horizontal="left" vertical="top" wrapText="1" indent="1"/>
    </xf>
    <xf numFmtId="0" fontId="16" fillId="2" borderId="0" xfId="0" applyFont="1" applyFill="1" applyBorder="1" applyAlignment="1" applyProtection="1">
      <alignment horizontal="left" vertical="top" wrapText="1" indent="1"/>
    </xf>
    <xf numFmtId="164" fontId="1" fillId="2" borderId="0" xfId="0" applyNumberFormat="1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top" wrapText="1" indent="1"/>
    </xf>
    <xf numFmtId="164" fontId="8" fillId="2" borderId="0" xfId="0" applyNumberFormat="1" applyFont="1" applyFill="1" applyBorder="1" applyAlignment="1" applyProtection="1">
      <alignment horizontal="left" vertical="top" wrapText="1" indent="1"/>
    </xf>
    <xf numFmtId="0" fontId="8" fillId="2" borderId="0" xfId="0" applyFont="1" applyFill="1" applyBorder="1" applyAlignment="1" applyProtection="1">
      <alignment horizontal="left" vertical="top" wrapText="1" indent="1"/>
    </xf>
    <xf numFmtId="0" fontId="17" fillId="2" borderId="0" xfId="1" applyFont="1" applyFill="1" applyBorder="1" applyAlignment="1" applyProtection="1">
      <alignment horizontal="left" vertical="top" wrapText="1" indent="1"/>
    </xf>
    <xf numFmtId="0" fontId="8" fillId="2" borderId="0" xfId="1" applyFont="1" applyFill="1" applyBorder="1" applyAlignment="1" applyProtection="1">
      <alignment horizontal="left" vertical="top" wrapText="1" indent="1"/>
    </xf>
    <xf numFmtId="0" fontId="1" fillId="4" borderId="5" xfId="0" applyFont="1" applyFill="1" applyBorder="1" applyProtection="1">
      <protection locked="0"/>
    </xf>
    <xf numFmtId="164" fontId="16" fillId="4" borderId="6" xfId="0" applyNumberFormat="1" applyFont="1" applyFill="1" applyBorder="1" applyProtection="1">
      <protection locked="0"/>
    </xf>
    <xf numFmtId="2" fontId="16" fillId="4" borderId="6" xfId="0" applyNumberFormat="1" applyFont="1" applyFill="1" applyBorder="1" applyProtection="1">
      <protection locked="0"/>
    </xf>
    <xf numFmtId="0" fontId="16" fillId="4" borderId="7" xfId="0" applyFont="1" applyFill="1" applyBorder="1" applyProtection="1">
      <protection locked="0"/>
    </xf>
    <xf numFmtId="164" fontId="16" fillId="4" borderId="1" xfId="0" applyNumberFormat="1" applyFont="1" applyFill="1" applyBorder="1" applyProtection="1">
      <protection locked="0"/>
    </xf>
    <xf numFmtId="0" fontId="1" fillId="2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164" fontId="1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/>
    </xf>
    <xf numFmtId="0" fontId="1" fillId="0" borderId="0" xfId="0" applyFont="1" applyFill="1" applyAlignment="1" applyProtection="1">
      <alignment vertical="top"/>
    </xf>
    <xf numFmtId="16" fontId="1" fillId="3" borderId="0" xfId="0" applyNumberFormat="1" applyFont="1" applyFill="1" applyBorder="1" applyAlignment="1" applyProtection="1">
      <alignment vertical="top"/>
    </xf>
    <xf numFmtId="0" fontId="1" fillId="2" borderId="0" xfId="0" applyFont="1" applyFill="1" applyAlignment="1" applyProtection="1">
      <alignment vertical="top"/>
    </xf>
    <xf numFmtId="0" fontId="2" fillId="3" borderId="1" xfId="0" applyFont="1" applyFill="1" applyBorder="1" applyAlignment="1" applyProtection="1">
      <alignment horizontal="left"/>
    </xf>
    <xf numFmtId="164" fontId="1" fillId="3" borderId="0" xfId="0" applyNumberFormat="1" applyFont="1" applyFill="1" applyProtection="1"/>
    <xf numFmtId="164" fontId="18" fillId="3" borderId="1" xfId="0" applyNumberFormat="1" applyFont="1" applyFill="1" applyBorder="1" applyProtection="1"/>
    <xf numFmtId="164" fontId="1" fillId="3" borderId="1" xfId="0" applyNumberFormat="1" applyFont="1" applyFill="1" applyBorder="1" applyProtection="1"/>
    <xf numFmtId="0" fontId="1" fillId="0" borderId="0" xfId="0" applyFont="1" applyFill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8" xfId="0" applyFont="1" applyFill="1" applyBorder="1" applyAlignment="1" applyProtection="1">
      <alignment horizontal="left" vertical="top" wrapText="1"/>
    </xf>
    <xf numFmtId="0" fontId="18" fillId="3" borderId="1" xfId="0" applyFont="1" applyFill="1" applyBorder="1" applyAlignment="1" applyProtection="1">
      <alignment horizontal="left" vertical="top" wrapText="1"/>
    </xf>
    <xf numFmtId="0" fontId="2" fillId="3" borderId="9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top" wrapText="1"/>
    </xf>
    <xf numFmtId="0" fontId="1" fillId="2" borderId="0" xfId="0" applyFont="1" applyFill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3" borderId="8" xfId="0" applyFont="1" applyFill="1" applyBorder="1" applyProtection="1"/>
    <xf numFmtId="0" fontId="19" fillId="3" borderId="6" xfId="0" applyFont="1" applyFill="1" applyBorder="1" applyProtection="1"/>
    <xf numFmtId="0" fontId="1" fillId="3" borderId="9" xfId="0" applyFont="1" applyFill="1" applyBorder="1" applyProtection="1"/>
    <xf numFmtId="0" fontId="1" fillId="6" borderId="5" xfId="0" applyFont="1" applyFill="1" applyBorder="1" applyProtection="1"/>
    <xf numFmtId="164" fontId="1" fillId="3" borderId="6" xfId="0" applyNumberFormat="1" applyFont="1" applyFill="1" applyBorder="1" applyProtection="1"/>
    <xf numFmtId="0" fontId="1" fillId="6" borderId="6" xfId="0" applyFont="1" applyFill="1" applyBorder="1" applyProtection="1"/>
    <xf numFmtId="164" fontId="1" fillId="3" borderId="7" xfId="0" applyNumberFormat="1" applyFont="1" applyFill="1" applyBorder="1" applyProtection="1"/>
    <xf numFmtId="0" fontId="1" fillId="3" borderId="10" xfId="0" applyFont="1" applyFill="1" applyBorder="1" applyProtection="1"/>
    <xf numFmtId="0" fontId="19" fillId="3" borderId="11" xfId="0" applyFont="1" applyFill="1" applyBorder="1" applyProtection="1"/>
    <xf numFmtId="0" fontId="1" fillId="3" borderId="11" xfId="0" applyFont="1" applyFill="1" applyBorder="1" applyProtection="1"/>
    <xf numFmtId="0" fontId="1" fillId="3" borderId="12" xfId="0" applyFont="1" applyFill="1" applyBorder="1" applyProtection="1"/>
    <xf numFmtId="164" fontId="1" fillId="6" borderId="10" xfId="0" applyNumberFormat="1" applyFont="1" applyFill="1" applyBorder="1" applyProtection="1"/>
    <xf numFmtId="164" fontId="1" fillId="3" borderId="11" xfId="0" applyNumberFormat="1" applyFont="1" applyFill="1" applyBorder="1" applyProtection="1"/>
    <xf numFmtId="0" fontId="1" fillId="6" borderId="11" xfId="0" applyFont="1" applyFill="1" applyBorder="1" applyProtection="1"/>
    <xf numFmtId="164" fontId="1" fillId="3" borderId="12" xfId="0" applyNumberFormat="1" applyFont="1" applyFill="1" applyBorder="1" applyProtection="1"/>
    <xf numFmtId="0" fontId="21" fillId="3" borderId="11" xfId="0" applyFont="1" applyFill="1" applyBorder="1" applyProtection="1"/>
    <xf numFmtId="0" fontId="1" fillId="6" borderId="10" xfId="0" applyFont="1" applyFill="1" applyBorder="1" applyProtection="1"/>
    <xf numFmtId="0" fontId="1" fillId="3" borderId="13" xfId="0" applyFont="1" applyFill="1" applyBorder="1" applyProtection="1"/>
    <xf numFmtId="0" fontId="1" fillId="3" borderId="14" xfId="0" applyFont="1" applyFill="1" applyBorder="1" applyProtection="1"/>
    <xf numFmtId="0" fontId="21" fillId="3" borderId="15" xfId="0" applyFont="1" applyFill="1" applyBorder="1" applyProtection="1"/>
    <xf numFmtId="0" fontId="1" fillId="3" borderId="15" xfId="0" applyFont="1" applyFill="1" applyBorder="1" applyProtection="1"/>
    <xf numFmtId="0" fontId="1" fillId="3" borderId="16" xfId="0" applyFont="1" applyFill="1" applyBorder="1" applyProtection="1"/>
    <xf numFmtId="164" fontId="1" fillId="6" borderId="14" xfId="0" applyNumberFormat="1" applyFont="1" applyFill="1" applyBorder="1" applyProtection="1"/>
    <xf numFmtId="164" fontId="1" fillId="3" borderId="15" xfId="0" applyNumberFormat="1" applyFont="1" applyFill="1" applyBorder="1" applyProtection="1"/>
    <xf numFmtId="0" fontId="1" fillId="6" borderId="15" xfId="0" applyFont="1" applyFill="1" applyBorder="1" applyProtection="1"/>
    <xf numFmtId="164" fontId="1" fillId="3" borderId="16" xfId="0" applyNumberFormat="1" applyFont="1" applyFill="1" applyBorder="1" applyProtection="1"/>
    <xf numFmtId="0" fontId="16" fillId="4" borderId="11" xfId="0" applyFont="1" applyFill="1" applyBorder="1" applyProtection="1">
      <protection locked="0"/>
    </xf>
    <xf numFmtId="0" fontId="16" fillId="3" borderId="11" xfId="0" applyFont="1" applyFill="1" applyBorder="1" applyProtection="1"/>
    <xf numFmtId="0" fontId="13" fillId="5" borderId="1" xfId="0" applyFont="1" applyFill="1" applyBorder="1" applyAlignment="1" applyProtection="1">
      <alignment horizontal="left" vertical="top" wrapText="1" indent="1"/>
    </xf>
    <xf numFmtId="2" fontId="16" fillId="4" borderId="11" xfId="0" applyNumberFormat="1" applyFont="1" applyFill="1" applyBorder="1" applyProtection="1">
      <protection locked="0"/>
    </xf>
    <xf numFmtId="0" fontId="16" fillId="4" borderId="12" xfId="0" applyFont="1" applyFill="1" applyBorder="1" applyProtection="1">
      <protection locked="0"/>
    </xf>
    <xf numFmtId="0" fontId="19" fillId="5" borderId="1" xfId="0" applyFont="1" applyFill="1" applyBorder="1" applyAlignment="1" applyProtection="1">
      <alignment horizontal="left" vertical="top" wrapText="1" indent="1"/>
    </xf>
    <xf numFmtId="0" fontId="21" fillId="5" borderId="1" xfId="0" applyFont="1" applyFill="1" applyBorder="1" applyAlignment="1" applyProtection="1">
      <alignment horizontal="left" vertical="top" wrapText="1" indent="1"/>
    </xf>
    <xf numFmtId="0" fontId="16" fillId="5" borderId="1" xfId="0" applyFont="1" applyFill="1" applyBorder="1" applyAlignment="1" applyProtection="1">
      <alignment horizontal="left" vertical="top" wrapText="1" indent="1"/>
    </xf>
    <xf numFmtId="0" fontId="1" fillId="3" borderId="1" xfId="0" applyFont="1" applyFill="1" applyBorder="1" applyAlignment="1" applyProtection="1">
      <alignment horizontal="center"/>
    </xf>
    <xf numFmtId="0" fontId="16" fillId="3" borderId="6" xfId="0" applyFont="1" applyFill="1" applyBorder="1" applyProtection="1"/>
    <xf numFmtId="0" fontId="18" fillId="3" borderId="11" xfId="0" applyFont="1" applyFill="1" applyBorder="1" applyProtection="1"/>
    <xf numFmtId="0" fontId="18" fillId="3" borderId="15" xfId="0" applyFont="1" applyFill="1" applyBorder="1" applyProtection="1"/>
    <xf numFmtId="0" fontId="2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16" fontId="1" fillId="3" borderId="0" xfId="0" applyNumberFormat="1" applyFont="1" applyFill="1" applyBorder="1" applyAlignment="1" applyProtection="1"/>
    <xf numFmtId="164" fontId="16" fillId="4" borderId="1" xfId="0" applyNumberFormat="1" applyFont="1" applyFill="1" applyBorder="1" applyProtection="1"/>
    <xf numFmtId="0" fontId="1" fillId="4" borderId="5" xfId="0" applyFont="1" applyFill="1" applyBorder="1" applyProtection="1"/>
    <xf numFmtId="164" fontId="16" fillId="4" borderId="6" xfId="0" applyNumberFormat="1" applyFont="1" applyFill="1" applyBorder="1" applyProtection="1"/>
    <xf numFmtId="2" fontId="16" fillId="4" borderId="6" xfId="0" applyNumberFormat="1" applyFont="1" applyFill="1" applyBorder="1" applyProtection="1"/>
    <xf numFmtId="0" fontId="16" fillId="4" borderId="7" xfId="0" applyFont="1" applyFill="1" applyBorder="1" applyProtection="1"/>
    <xf numFmtId="0" fontId="16" fillId="4" borderId="11" xfId="0" applyFont="1" applyFill="1" applyBorder="1" applyProtection="1"/>
    <xf numFmtId="2" fontId="16" fillId="4" borderId="11" xfId="0" applyNumberFormat="1" applyFont="1" applyFill="1" applyBorder="1" applyProtection="1"/>
    <xf numFmtId="0" fontId="16" fillId="4" borderId="12" xfId="0" applyFont="1" applyFill="1" applyBorder="1" applyProtection="1"/>
    <xf numFmtId="0" fontId="23" fillId="0" borderId="0" xfId="0" applyFont="1"/>
    <xf numFmtId="164" fontId="1" fillId="4" borderId="1" xfId="0" applyNumberFormat="1" applyFont="1" applyFill="1" applyBorder="1" applyAlignment="1" applyProtection="1">
      <alignment horizontal="left" vertical="center" wrapText="1" indent="1"/>
    </xf>
    <xf numFmtId="164" fontId="16" fillId="4" borderId="1" xfId="0" applyNumberFormat="1" applyFont="1" applyFill="1" applyBorder="1" applyAlignment="1" applyProtection="1">
      <alignment horizontal="left" vertical="center" wrapText="1" indent="1"/>
    </xf>
    <xf numFmtId="0" fontId="18" fillId="3" borderId="1" xfId="0" applyFont="1" applyFill="1" applyBorder="1" applyAlignment="1" applyProtection="1">
      <alignment horizontal="left" vertical="top" wrapText="1" indent="1"/>
    </xf>
    <xf numFmtId="164" fontId="24" fillId="4" borderId="1" xfId="0" applyNumberFormat="1" applyFont="1" applyFill="1" applyBorder="1" applyAlignment="1" applyProtection="1">
      <alignment horizontal="left" vertical="center" wrapText="1" indent="1"/>
    </xf>
    <xf numFmtId="164" fontId="25" fillId="4" borderId="6" xfId="0" applyNumberFormat="1" applyFont="1" applyFill="1" applyBorder="1" applyProtection="1">
      <protection locked="0"/>
    </xf>
    <xf numFmtId="164" fontId="13" fillId="4" borderId="1" xfId="0" applyNumberFormat="1" applyFont="1" applyFill="1" applyBorder="1" applyAlignment="1" applyProtection="1">
      <alignment horizontal="left" vertical="center" wrapText="1" indent="1"/>
    </xf>
    <xf numFmtId="0" fontId="2" fillId="6" borderId="1" xfId="0" applyFont="1" applyFill="1" applyBorder="1" applyAlignment="1" applyProtection="1">
      <alignment horizontal="center" vertical="top" wrapText="1"/>
    </xf>
    <xf numFmtId="164" fontId="1" fillId="6" borderId="6" xfId="0" applyNumberFormat="1" applyFont="1" applyFill="1" applyBorder="1" applyProtection="1"/>
    <xf numFmtId="164" fontId="1" fillId="6" borderId="11" xfId="0" applyNumberFormat="1" applyFont="1" applyFill="1" applyBorder="1" applyProtection="1"/>
    <xf numFmtId="164" fontId="1" fillId="6" borderId="15" xfId="0" applyNumberFormat="1" applyFont="1" applyFill="1" applyBorder="1" applyProtection="1"/>
    <xf numFmtId="0" fontId="2" fillId="6" borderId="2" xfId="0" applyFont="1" applyFill="1" applyBorder="1" applyAlignment="1" applyProtection="1">
      <alignment horizontal="center" vertical="top" wrapText="1"/>
    </xf>
    <xf numFmtId="164" fontId="1" fillId="6" borderId="17" xfId="0" applyNumberFormat="1" applyFont="1" applyFill="1" applyBorder="1" applyProtection="1"/>
    <xf numFmtId="164" fontId="1" fillId="6" borderId="18" xfId="0" applyNumberFormat="1" applyFont="1" applyFill="1" applyBorder="1" applyProtection="1"/>
    <xf numFmtId="164" fontId="1" fillId="6" borderId="19" xfId="0" applyNumberFormat="1" applyFont="1" applyFill="1" applyBorder="1" applyProtection="1"/>
    <xf numFmtId="0" fontId="2" fillId="6" borderId="4" xfId="0" applyFont="1" applyFill="1" applyBorder="1" applyAlignment="1" applyProtection="1">
      <alignment horizontal="center" vertical="top" wrapText="1"/>
    </xf>
    <xf numFmtId="164" fontId="1" fillId="6" borderId="20" xfId="0" applyNumberFormat="1" applyFont="1" applyFill="1" applyBorder="1" applyProtection="1"/>
    <xf numFmtId="164" fontId="1" fillId="6" borderId="21" xfId="0" applyNumberFormat="1" applyFont="1" applyFill="1" applyBorder="1" applyProtection="1"/>
    <xf numFmtId="164" fontId="1" fillId="6" borderId="22" xfId="0" applyNumberFormat="1" applyFont="1" applyFill="1" applyBorder="1" applyProtection="1"/>
    <xf numFmtId="164" fontId="1" fillId="3" borderId="23" xfId="0" applyNumberFormat="1" applyFont="1" applyFill="1" applyBorder="1" applyProtection="1"/>
    <xf numFmtId="164" fontId="1" fillId="3" borderId="24" xfId="0" applyNumberFormat="1" applyFont="1" applyFill="1" applyBorder="1" applyProtection="1"/>
    <xf numFmtId="164" fontId="1" fillId="3" borderId="25" xfId="0" applyNumberFormat="1" applyFont="1" applyFill="1" applyBorder="1" applyProtection="1"/>
    <xf numFmtId="0" fontId="26" fillId="3" borderId="0" xfId="1" applyFont="1" applyFill="1" applyAlignment="1" applyProtection="1"/>
    <xf numFmtId="0" fontId="27" fillId="3" borderId="0" xfId="1" applyFont="1" applyFill="1" applyAlignment="1" applyProtection="1"/>
    <xf numFmtId="0" fontId="8" fillId="3" borderId="0" xfId="0" applyFont="1" applyFill="1" applyAlignment="1" applyProtection="1">
      <alignment vertical="top" wrapText="1"/>
    </xf>
    <xf numFmtId="0" fontId="10" fillId="0" borderId="0" xfId="0" applyFont="1" applyProtection="1"/>
    <xf numFmtId="0" fontId="8" fillId="3" borderId="0" xfId="0" applyFont="1" applyFill="1" applyAlignment="1" applyProtection="1">
      <alignment wrapText="1"/>
    </xf>
    <xf numFmtId="0" fontId="1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6" fillId="4" borderId="1" xfId="0" applyNumberFormat="1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4" Type="http://schemas.openxmlformats.org/officeDocument/2006/relationships/hyperlink" Target="#Instructions!A1"/><Relationship Id="rId1" Type="http://schemas.openxmlformats.org/officeDocument/2006/relationships/image" Target="../media/image1.png"/><Relationship Id="rId2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4" Type="http://schemas.openxmlformats.org/officeDocument/2006/relationships/hyperlink" Target="#MegaCalc!A1"/><Relationship Id="rId1" Type="http://schemas.openxmlformats.org/officeDocument/2006/relationships/image" Target="../media/image2.png"/><Relationship Id="rId2" Type="http://schemas.openxmlformats.org/officeDocument/2006/relationships/hyperlink" Target="#Instruction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21</xdr:row>
      <xdr:rowOff>142875</xdr:rowOff>
    </xdr:from>
    <xdr:to>
      <xdr:col>8</xdr:col>
      <xdr:colOff>419100</xdr:colOff>
      <xdr:row>27</xdr:row>
      <xdr:rowOff>400050</xdr:rowOff>
    </xdr:to>
    <xdr:grpSp>
      <xdr:nvGrpSpPr>
        <xdr:cNvPr id="6401" name="Group 117">
          <a:extLst>
            <a:ext uri="{FF2B5EF4-FFF2-40B4-BE49-F238E27FC236}">
              <a16:creationId xmlns:a16="http://schemas.microsoft.com/office/drawing/2014/main" xmlns="" id="{89E8A63B-218E-4C9B-B9CC-6E676BCFB4FC}"/>
            </a:ext>
          </a:extLst>
        </xdr:cNvPr>
        <xdr:cNvGrpSpPr>
          <a:grpSpLocks/>
        </xdr:cNvGrpSpPr>
      </xdr:nvGrpSpPr>
      <xdr:grpSpPr bwMode="auto">
        <a:xfrm>
          <a:off x="5257800" y="6915150"/>
          <a:ext cx="295275" cy="1857375"/>
          <a:chOff x="713" y="908"/>
          <a:chExt cx="40" cy="250"/>
        </a:xfrm>
      </xdr:grpSpPr>
      <xdr:sp macro="" textlink="">
        <xdr:nvSpPr>
          <xdr:cNvPr id="6432" name="Line 68">
            <a:extLst>
              <a:ext uri="{FF2B5EF4-FFF2-40B4-BE49-F238E27FC236}">
                <a16:creationId xmlns:a16="http://schemas.microsoft.com/office/drawing/2014/main" xmlns="" id="{5EB5CA12-9AE9-4591-9F64-9EA7E630CED3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713" y="908"/>
            <a:ext cx="40" cy="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33" name="Line 114">
            <a:extLst>
              <a:ext uri="{FF2B5EF4-FFF2-40B4-BE49-F238E27FC236}">
                <a16:creationId xmlns:a16="http://schemas.microsoft.com/office/drawing/2014/main" xmlns="" id="{3E1861D9-1438-45C4-99F8-5DA8BD46079B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749" y="1052"/>
            <a:ext cx="0" cy="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absolute">
    <xdr:from>
      <xdr:col>6</xdr:col>
      <xdr:colOff>304800</xdr:colOff>
      <xdr:row>26</xdr:row>
      <xdr:rowOff>200025</xdr:rowOff>
    </xdr:from>
    <xdr:to>
      <xdr:col>12</xdr:col>
      <xdr:colOff>457200</xdr:colOff>
      <xdr:row>27</xdr:row>
      <xdr:rowOff>1181100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xmlns="" id="{45E2D65D-A28F-4325-A99F-49DB9467500F}"/>
            </a:ext>
          </a:extLst>
        </xdr:cNvPr>
        <xdr:cNvSpPr>
          <a:spLocks noChangeArrowheads="1"/>
        </xdr:cNvSpPr>
      </xdr:nvSpPr>
      <xdr:spPr bwMode="auto">
        <a:xfrm>
          <a:off x="4124325" y="8305800"/>
          <a:ext cx="4362450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 for K-LARGE, enter the volume.  Enter the separate sample volume for K-PANOPA. If a sample volume other than .05 mL is used, enter the volume.</a:t>
          </a:r>
        </a:p>
        <a:p>
          <a:pPr algn="l" rtl="0">
            <a:defRPr sz="1000"/>
          </a:pPr>
          <a:endParaRPr lang="en-IE"/>
        </a:p>
      </xdr:txBody>
    </xdr:sp>
    <xdr:clientData/>
  </xdr:twoCellAnchor>
  <xdr:twoCellAnchor editAs="oneCell">
    <xdr:from>
      <xdr:col>1</xdr:col>
      <xdr:colOff>0</xdr:colOff>
      <xdr:row>1</xdr:row>
      <xdr:rowOff>3063</xdr:rowOff>
    </xdr:from>
    <xdr:to>
      <xdr:col>14</xdr:col>
      <xdr:colOff>0</xdr:colOff>
      <xdr:row>5</xdr:row>
      <xdr:rowOff>100165</xdr:rowOff>
    </xdr:to>
    <xdr:pic>
      <xdr:nvPicPr>
        <xdr:cNvPr id="6403" name="Picture 80">
          <a:extLst>
            <a:ext uri="{FF2B5EF4-FFF2-40B4-BE49-F238E27FC236}">
              <a16:creationId xmlns:a16="http://schemas.microsoft.com/office/drawing/2014/main" xmlns="" id="{47E6C3A4-A7A7-4293-A0E7-7F8351B76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8313"/>
          <a:ext cx="8696325" cy="1411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190500</xdr:colOff>
      <xdr:row>12</xdr:row>
      <xdr:rowOff>238125</xdr:rowOff>
    </xdr:from>
    <xdr:to>
      <xdr:col>3</xdr:col>
      <xdr:colOff>190500</xdr:colOff>
      <xdr:row>13</xdr:row>
      <xdr:rowOff>28575</xdr:rowOff>
    </xdr:to>
    <xdr:sp macro="" textlink="">
      <xdr:nvSpPr>
        <xdr:cNvPr id="6404" name="Line 10">
          <a:extLst>
            <a:ext uri="{FF2B5EF4-FFF2-40B4-BE49-F238E27FC236}">
              <a16:creationId xmlns:a16="http://schemas.microsoft.com/office/drawing/2014/main" xmlns="" id="{CBBC7697-9A28-4B63-9DDD-11393A3D5BA9}"/>
            </a:ext>
          </a:extLst>
        </xdr:cNvPr>
        <xdr:cNvSpPr>
          <a:spLocks noChangeShapeType="1"/>
        </xdr:cNvSpPr>
      </xdr:nvSpPr>
      <xdr:spPr bwMode="auto">
        <a:xfrm>
          <a:off x="1647825" y="39147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11</xdr:row>
      <xdr:rowOff>104775</xdr:rowOff>
    </xdr:from>
    <xdr:to>
      <xdr:col>6</xdr:col>
      <xdr:colOff>123825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BFA5C859-9203-491D-8188-E8E411326A14}"/>
            </a:ext>
          </a:extLst>
        </xdr:cNvPr>
        <xdr:cNvSpPr>
          <a:spLocks noChangeArrowheads="1"/>
        </xdr:cNvSpPr>
      </xdr:nvSpPr>
      <xdr:spPr bwMode="auto">
        <a:xfrm>
          <a:off x="609600" y="3590925"/>
          <a:ext cx="33337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381000</xdr:colOff>
      <xdr:row>12</xdr:row>
      <xdr:rowOff>333375</xdr:rowOff>
    </xdr:from>
    <xdr:to>
      <xdr:col>8</xdr:col>
      <xdr:colOff>390525</xdr:colOff>
      <xdr:row>16</xdr:row>
      <xdr:rowOff>161925</xdr:rowOff>
    </xdr:to>
    <xdr:sp macro="" textlink="">
      <xdr:nvSpPr>
        <xdr:cNvPr id="6406" name="Line 14">
          <a:extLst>
            <a:ext uri="{FF2B5EF4-FFF2-40B4-BE49-F238E27FC236}">
              <a16:creationId xmlns:a16="http://schemas.microsoft.com/office/drawing/2014/main" xmlns="" id="{8ED6A02B-88BD-40C4-985E-12B755A83E38}"/>
            </a:ext>
          </a:extLst>
        </xdr:cNvPr>
        <xdr:cNvSpPr>
          <a:spLocks noChangeShapeType="1"/>
        </xdr:cNvSpPr>
      </xdr:nvSpPr>
      <xdr:spPr bwMode="auto">
        <a:xfrm flipH="1">
          <a:off x="3543300" y="4010025"/>
          <a:ext cx="1981200" cy="1019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23</xdr:row>
      <xdr:rowOff>76200</xdr:rowOff>
    </xdr:from>
    <xdr:to>
      <xdr:col>13</xdr:col>
      <xdr:colOff>0</xdr:colOff>
      <xdr:row>28</xdr:row>
      <xdr:rowOff>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xmlns="" id="{FAB93296-59DC-4B2A-80F7-AD2BE5B9C1B6}"/>
            </a:ext>
          </a:extLst>
        </xdr:cNvPr>
        <xdr:cNvSpPr>
          <a:spLocks noChangeArrowheads="1"/>
        </xdr:cNvSpPr>
      </xdr:nvSpPr>
      <xdr:spPr bwMode="auto">
        <a:xfrm>
          <a:off x="8753475" y="7153275"/>
          <a:ext cx="0" cy="3057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13</xdr:col>
      <xdr:colOff>0</xdr:colOff>
      <xdr:row>17</xdr:row>
      <xdr:rowOff>114300</xdr:rowOff>
    </xdr:from>
    <xdr:to>
      <xdr:col>13</xdr:col>
      <xdr:colOff>0</xdr:colOff>
      <xdr:row>23</xdr:row>
      <xdr:rowOff>0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xmlns="" id="{9E06BA27-B444-4927-B6A9-2E529129B5FF}"/>
            </a:ext>
          </a:extLst>
        </xdr:cNvPr>
        <xdr:cNvSpPr>
          <a:spLocks noChangeArrowheads="1"/>
        </xdr:cNvSpPr>
      </xdr:nvSpPr>
      <xdr:spPr bwMode="auto">
        <a:xfrm>
          <a:off x="8753475" y="5248275"/>
          <a:ext cx="0" cy="1828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0</xdr:colOff>
      <xdr:row>7</xdr:row>
      <xdr:rowOff>47625</xdr:rowOff>
    </xdr:from>
    <xdr:to>
      <xdr:col>13</xdr:col>
      <xdr:colOff>0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30847AA-97E7-47E4-95D7-156AC46A9886}"/>
            </a:ext>
          </a:extLst>
        </xdr:cNvPr>
        <xdr:cNvSpPr txBox="1">
          <a:spLocks noChangeArrowheads="1"/>
        </xdr:cNvSpPr>
      </xdr:nvSpPr>
      <xdr:spPr bwMode="auto">
        <a:xfrm>
          <a:off x="8753475" y="1838325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13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6410" name="Line 38">
          <a:extLst>
            <a:ext uri="{FF2B5EF4-FFF2-40B4-BE49-F238E27FC236}">
              <a16:creationId xmlns:a16="http://schemas.microsoft.com/office/drawing/2014/main" xmlns="" id="{59D2E1DC-4506-4819-A45B-54405E75CA37}"/>
            </a:ext>
          </a:extLst>
        </xdr:cNvPr>
        <xdr:cNvSpPr>
          <a:spLocks noChangeShapeType="1"/>
        </xdr:cNvSpPr>
      </xdr:nvSpPr>
      <xdr:spPr bwMode="auto">
        <a:xfrm>
          <a:off x="8753475" y="18954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6411" name="Line 39">
          <a:extLst>
            <a:ext uri="{FF2B5EF4-FFF2-40B4-BE49-F238E27FC236}">
              <a16:creationId xmlns:a16="http://schemas.microsoft.com/office/drawing/2014/main" xmlns="" id="{E7CAD670-EF04-4C7E-A24A-90791241BDF6}"/>
            </a:ext>
          </a:extLst>
        </xdr:cNvPr>
        <xdr:cNvSpPr>
          <a:spLocks noChangeShapeType="1"/>
        </xdr:cNvSpPr>
      </xdr:nvSpPr>
      <xdr:spPr bwMode="auto">
        <a:xfrm flipH="1">
          <a:off x="8753475" y="18954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0</xdr:colOff>
      <xdr:row>7</xdr:row>
      <xdr:rowOff>104775</xdr:rowOff>
    </xdr:from>
    <xdr:to>
      <xdr:col>13</xdr:col>
      <xdr:colOff>0</xdr:colOff>
      <xdr:row>7</xdr:row>
      <xdr:rowOff>104775</xdr:rowOff>
    </xdr:to>
    <xdr:sp macro="" textlink="">
      <xdr:nvSpPr>
        <xdr:cNvPr id="6412" name="Line 40">
          <a:extLst>
            <a:ext uri="{FF2B5EF4-FFF2-40B4-BE49-F238E27FC236}">
              <a16:creationId xmlns:a16="http://schemas.microsoft.com/office/drawing/2014/main" xmlns="" id="{A9B34B50-CDA4-483E-AA3B-06F3F014CE60}"/>
            </a:ext>
          </a:extLst>
        </xdr:cNvPr>
        <xdr:cNvSpPr>
          <a:spLocks noChangeShapeType="1"/>
        </xdr:cNvSpPr>
      </xdr:nvSpPr>
      <xdr:spPr bwMode="auto">
        <a:xfrm flipH="1">
          <a:off x="8753475" y="18954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10</xdr:col>
      <xdr:colOff>419100</xdr:colOff>
      <xdr:row>5</xdr:row>
      <xdr:rowOff>161925</xdr:rowOff>
    </xdr:from>
    <xdr:to>
      <xdr:col>12</xdr:col>
      <xdr:colOff>257175</xdr:colOff>
      <xdr:row>6</xdr:row>
      <xdr:rowOff>180975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904659D-465A-47C7-8F45-AFFA2E1D5CAB}"/>
            </a:ext>
          </a:extLst>
        </xdr:cNvPr>
        <xdr:cNvSpPr txBox="1">
          <a:spLocks noChangeArrowheads="1"/>
        </xdr:cNvSpPr>
      </xdr:nvSpPr>
      <xdr:spPr bwMode="auto">
        <a:xfrm>
          <a:off x="7000875" y="1343025"/>
          <a:ext cx="12858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276225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72DD808B-6734-4C05-A6BB-AC7E23D2705C}"/>
            </a:ext>
          </a:extLst>
        </xdr:cNvPr>
        <xdr:cNvSpPr txBox="1">
          <a:spLocks noChangeArrowheads="1"/>
        </xdr:cNvSpPr>
      </xdr:nvSpPr>
      <xdr:spPr bwMode="auto">
        <a:xfrm>
          <a:off x="247650" y="2466975"/>
          <a:ext cx="1428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36</xdr:row>
      <xdr:rowOff>152400</xdr:rowOff>
    </xdr:from>
    <xdr:to>
      <xdr:col>3</xdr:col>
      <xdr:colOff>447675</xdr:colOff>
      <xdr:row>37</xdr:row>
      <xdr:rowOff>142875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A17E6FF2-3B70-42C4-8914-B023E2D168C8}"/>
            </a:ext>
          </a:extLst>
        </xdr:cNvPr>
        <xdr:cNvSpPr txBox="1">
          <a:spLocks noChangeArrowheads="1"/>
        </xdr:cNvSpPr>
      </xdr:nvSpPr>
      <xdr:spPr bwMode="auto">
        <a:xfrm>
          <a:off x="276225" y="12792075"/>
          <a:ext cx="16287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8</xdr:col>
      <xdr:colOff>171450</xdr:colOff>
      <xdr:row>11</xdr:row>
      <xdr:rowOff>104775</xdr:rowOff>
    </xdr:from>
    <xdr:to>
      <xdr:col>12</xdr:col>
      <xdr:colOff>714375</xdr:colOff>
      <xdr:row>17</xdr:row>
      <xdr:rowOff>114300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xmlns="" id="{FBE6E3BF-C5A9-429F-A229-EB45043B2D26}"/>
            </a:ext>
          </a:extLst>
        </xdr:cNvPr>
        <xdr:cNvSpPr>
          <a:spLocks noChangeArrowheads="1"/>
        </xdr:cNvSpPr>
      </xdr:nvSpPr>
      <xdr:spPr bwMode="auto">
        <a:xfrm>
          <a:off x="5305425" y="3590925"/>
          <a:ext cx="3438525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PAN values are to be included in the calculations as well as ammonia, urea and L-arginine (YAN), then insert the blank values for this determination as well.</a:t>
          </a:r>
          <a:endParaRPr lang="en-IE"/>
        </a:p>
      </xdr:txBody>
    </xdr:sp>
    <xdr:clientData/>
  </xdr:twoCellAnchor>
  <xdr:twoCellAnchor>
    <xdr:from>
      <xdr:col>10</xdr:col>
      <xdr:colOff>419100</xdr:colOff>
      <xdr:row>6</xdr:row>
      <xdr:rowOff>228600</xdr:rowOff>
    </xdr:from>
    <xdr:to>
      <xdr:col>12</xdr:col>
      <xdr:colOff>333375</xdr:colOff>
      <xdr:row>6</xdr:row>
      <xdr:rowOff>390525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89632C96-EC59-4473-9B6E-A5DF5D3CE66D}"/>
            </a:ext>
          </a:extLst>
        </xdr:cNvPr>
        <xdr:cNvSpPr txBox="1">
          <a:spLocks noChangeArrowheads="1"/>
        </xdr:cNvSpPr>
      </xdr:nvSpPr>
      <xdr:spPr bwMode="auto">
        <a:xfrm>
          <a:off x="7000875" y="1581150"/>
          <a:ext cx="13620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10</xdr:col>
      <xdr:colOff>171450</xdr:colOff>
      <xdr:row>20</xdr:row>
      <xdr:rowOff>38100</xdr:rowOff>
    </xdr:from>
    <xdr:to>
      <xdr:col>10</xdr:col>
      <xdr:colOff>257175</xdr:colOff>
      <xdr:row>20</xdr:row>
      <xdr:rowOff>142875</xdr:rowOff>
    </xdr:to>
    <xdr:sp macro="" textlink="">
      <xdr:nvSpPr>
        <xdr:cNvPr id="6419" name="AutoShape 91">
          <a:extLst>
            <a:ext uri="{FF2B5EF4-FFF2-40B4-BE49-F238E27FC236}">
              <a16:creationId xmlns:a16="http://schemas.microsoft.com/office/drawing/2014/main" xmlns="" id="{8A734E31-F55C-498E-94D2-E706937F7977}"/>
            </a:ext>
          </a:extLst>
        </xdr:cNvPr>
        <xdr:cNvSpPr>
          <a:spLocks noChangeArrowheads="1"/>
        </xdr:cNvSpPr>
      </xdr:nvSpPr>
      <xdr:spPr bwMode="auto">
        <a:xfrm>
          <a:off x="6753225" y="57816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552450</xdr:colOff>
      <xdr:row>25</xdr:row>
      <xdr:rowOff>152400</xdr:rowOff>
    </xdr:from>
    <xdr:to>
      <xdr:col>8</xdr:col>
      <xdr:colOff>552450</xdr:colOff>
      <xdr:row>27</xdr:row>
      <xdr:rowOff>247650</xdr:rowOff>
    </xdr:to>
    <xdr:sp macro="" textlink="">
      <xdr:nvSpPr>
        <xdr:cNvPr id="6420" name="Line 110">
          <a:extLst>
            <a:ext uri="{FF2B5EF4-FFF2-40B4-BE49-F238E27FC236}">
              <a16:creationId xmlns:a16="http://schemas.microsoft.com/office/drawing/2014/main" xmlns="" id="{317B61BD-F064-4D2C-BF8A-66E6F7982E20}"/>
            </a:ext>
          </a:extLst>
        </xdr:cNvPr>
        <xdr:cNvSpPr>
          <a:spLocks noChangeShapeType="1"/>
        </xdr:cNvSpPr>
      </xdr:nvSpPr>
      <xdr:spPr bwMode="auto">
        <a:xfrm flipV="1">
          <a:off x="5686425" y="7762875"/>
          <a:ext cx="0" cy="6286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523875</xdr:colOff>
      <xdr:row>25</xdr:row>
      <xdr:rowOff>219075</xdr:rowOff>
    </xdr:from>
    <xdr:to>
      <xdr:col>8</xdr:col>
      <xdr:colOff>523875</xdr:colOff>
      <xdr:row>27</xdr:row>
      <xdr:rowOff>228600</xdr:rowOff>
    </xdr:to>
    <xdr:sp macro="" textlink="">
      <xdr:nvSpPr>
        <xdr:cNvPr id="6421" name="Line 111">
          <a:extLst>
            <a:ext uri="{FF2B5EF4-FFF2-40B4-BE49-F238E27FC236}">
              <a16:creationId xmlns:a16="http://schemas.microsoft.com/office/drawing/2014/main" xmlns="" id="{7ADCC073-311B-46F3-A5A3-B6AF8A33AEFC}"/>
            </a:ext>
          </a:extLst>
        </xdr:cNvPr>
        <xdr:cNvSpPr>
          <a:spLocks noChangeShapeType="1"/>
        </xdr:cNvSpPr>
      </xdr:nvSpPr>
      <xdr:spPr bwMode="auto">
        <a:xfrm flipV="1">
          <a:off x="5657850" y="7829550"/>
          <a:ext cx="0" cy="5429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476250</xdr:colOff>
      <xdr:row>25</xdr:row>
      <xdr:rowOff>152400</xdr:rowOff>
    </xdr:from>
    <xdr:to>
      <xdr:col>8</xdr:col>
      <xdr:colOff>476250</xdr:colOff>
      <xdr:row>27</xdr:row>
      <xdr:rowOff>238125</xdr:rowOff>
    </xdr:to>
    <xdr:sp macro="" textlink="">
      <xdr:nvSpPr>
        <xdr:cNvPr id="6422" name="Line 112">
          <a:extLst>
            <a:ext uri="{FF2B5EF4-FFF2-40B4-BE49-F238E27FC236}">
              <a16:creationId xmlns:a16="http://schemas.microsoft.com/office/drawing/2014/main" xmlns="" id="{004B8522-13F1-47C2-A76E-23D4CA8B42D6}"/>
            </a:ext>
          </a:extLst>
        </xdr:cNvPr>
        <xdr:cNvSpPr>
          <a:spLocks noChangeShapeType="1"/>
        </xdr:cNvSpPr>
      </xdr:nvSpPr>
      <xdr:spPr bwMode="auto">
        <a:xfrm flipV="1">
          <a:off x="5610225" y="7762875"/>
          <a:ext cx="0" cy="619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523875</xdr:colOff>
      <xdr:row>25</xdr:row>
      <xdr:rowOff>257175</xdr:rowOff>
    </xdr:from>
    <xdr:to>
      <xdr:col>8</xdr:col>
      <xdr:colOff>523875</xdr:colOff>
      <xdr:row>27</xdr:row>
      <xdr:rowOff>285750</xdr:rowOff>
    </xdr:to>
    <xdr:sp macro="" textlink="">
      <xdr:nvSpPr>
        <xdr:cNvPr id="6423" name="Line 113">
          <a:extLst>
            <a:ext uri="{FF2B5EF4-FFF2-40B4-BE49-F238E27FC236}">
              <a16:creationId xmlns:a16="http://schemas.microsoft.com/office/drawing/2014/main" xmlns="" id="{A6D44692-6D1D-4144-A26B-B23C699AD7BE}"/>
            </a:ext>
          </a:extLst>
        </xdr:cNvPr>
        <xdr:cNvSpPr>
          <a:spLocks noChangeShapeType="1"/>
        </xdr:cNvSpPr>
      </xdr:nvSpPr>
      <xdr:spPr bwMode="auto">
        <a:xfrm flipV="1">
          <a:off x="5657850" y="7867650"/>
          <a:ext cx="0" cy="5619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238125</xdr:colOff>
      <xdr:row>21</xdr:row>
      <xdr:rowOff>142875</xdr:rowOff>
    </xdr:from>
    <xdr:to>
      <xdr:col>9</xdr:col>
      <xdr:colOff>514350</xdr:colOff>
      <xdr:row>27</xdr:row>
      <xdr:rowOff>1609725</xdr:rowOff>
    </xdr:to>
    <xdr:grpSp>
      <xdr:nvGrpSpPr>
        <xdr:cNvPr id="6424" name="Group 121">
          <a:extLst>
            <a:ext uri="{FF2B5EF4-FFF2-40B4-BE49-F238E27FC236}">
              <a16:creationId xmlns:a16="http://schemas.microsoft.com/office/drawing/2014/main" xmlns="" id="{FC5DF60D-49AD-4051-875C-456ABE271D10}"/>
            </a:ext>
          </a:extLst>
        </xdr:cNvPr>
        <xdr:cNvGrpSpPr>
          <a:grpSpLocks/>
        </xdr:cNvGrpSpPr>
      </xdr:nvGrpSpPr>
      <xdr:grpSpPr bwMode="auto">
        <a:xfrm>
          <a:off x="6096000" y="6915150"/>
          <a:ext cx="276225" cy="3067050"/>
          <a:chOff x="826" y="908"/>
          <a:chExt cx="36" cy="411"/>
        </a:xfrm>
      </xdr:grpSpPr>
      <xdr:sp macro="" textlink="">
        <xdr:nvSpPr>
          <xdr:cNvPr id="6430" name="Line 119">
            <a:extLst>
              <a:ext uri="{FF2B5EF4-FFF2-40B4-BE49-F238E27FC236}">
                <a16:creationId xmlns:a16="http://schemas.microsoft.com/office/drawing/2014/main" xmlns="" id="{C6D1E976-0124-40C3-B3A3-764652E14975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826" y="908"/>
            <a:ext cx="35" cy="4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31" name="Line 120">
            <a:extLst>
              <a:ext uri="{FF2B5EF4-FFF2-40B4-BE49-F238E27FC236}">
                <a16:creationId xmlns:a16="http://schemas.microsoft.com/office/drawing/2014/main" xmlns="" id="{40E620CB-333D-4116-8FB4-D62BB116B948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862" y="1052"/>
            <a:ext cx="0" cy="26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absolute">
    <xdr:from>
      <xdr:col>6</xdr:col>
      <xdr:colOff>304800</xdr:colOff>
      <xdr:row>27</xdr:row>
      <xdr:rowOff>1304925</xdr:rowOff>
    </xdr:from>
    <xdr:to>
      <xdr:col>12</xdr:col>
      <xdr:colOff>447675</xdr:colOff>
      <xdr:row>29</xdr:row>
      <xdr:rowOff>0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xmlns="" id="{1BC6E00D-F30D-4960-8173-D03C5A3CE2B1}"/>
            </a:ext>
          </a:extLst>
        </xdr:cNvPr>
        <xdr:cNvSpPr>
          <a:spLocks noChangeArrowheads="1"/>
        </xdr:cNvSpPr>
      </xdr:nvSpPr>
      <xdr:spPr bwMode="auto">
        <a:xfrm>
          <a:off x="4124325" y="9677400"/>
          <a:ext cx="43529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  Separate values can be entered for YAN (K-LARGE kit) and PAN (K-PANOPA kit).</a:t>
          </a:r>
        </a:p>
        <a:p>
          <a:pPr algn="l" rtl="0">
            <a:defRPr sz="1000"/>
          </a:pPr>
          <a:endParaRPr lang="en-IE"/>
        </a:p>
      </xdr:txBody>
    </xdr:sp>
    <xdr:clientData/>
  </xdr:twoCellAnchor>
  <xdr:twoCellAnchor>
    <xdr:from>
      <xdr:col>4</xdr:col>
      <xdr:colOff>323850</xdr:colOff>
      <xdr:row>21</xdr:row>
      <xdr:rowOff>142875</xdr:rowOff>
    </xdr:from>
    <xdr:to>
      <xdr:col>4</xdr:col>
      <xdr:colOff>619125</xdr:colOff>
      <xdr:row>27</xdr:row>
      <xdr:rowOff>400050</xdr:rowOff>
    </xdr:to>
    <xdr:grpSp>
      <xdr:nvGrpSpPr>
        <xdr:cNvPr id="6426" name="Group 122">
          <a:extLst>
            <a:ext uri="{FF2B5EF4-FFF2-40B4-BE49-F238E27FC236}">
              <a16:creationId xmlns:a16="http://schemas.microsoft.com/office/drawing/2014/main" xmlns="" id="{4BA43A9C-7A31-4658-B577-0B2906184109}"/>
            </a:ext>
          </a:extLst>
        </xdr:cNvPr>
        <xdr:cNvGrpSpPr>
          <a:grpSpLocks/>
        </xdr:cNvGrpSpPr>
      </xdr:nvGrpSpPr>
      <xdr:grpSpPr bwMode="auto">
        <a:xfrm>
          <a:off x="2828925" y="6915150"/>
          <a:ext cx="295275" cy="1857375"/>
          <a:chOff x="713" y="908"/>
          <a:chExt cx="40" cy="250"/>
        </a:xfrm>
      </xdr:grpSpPr>
      <xdr:sp macro="" textlink="">
        <xdr:nvSpPr>
          <xdr:cNvPr id="6428" name="Line 123">
            <a:extLst>
              <a:ext uri="{FF2B5EF4-FFF2-40B4-BE49-F238E27FC236}">
                <a16:creationId xmlns:a16="http://schemas.microsoft.com/office/drawing/2014/main" xmlns="" id="{F52B8EE3-B9FA-4B60-B93E-AED5924480FF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713" y="908"/>
            <a:ext cx="40" cy="2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29" name="Line 124">
            <a:extLst>
              <a:ext uri="{FF2B5EF4-FFF2-40B4-BE49-F238E27FC236}">
                <a16:creationId xmlns:a16="http://schemas.microsoft.com/office/drawing/2014/main" xmlns="" id="{99A15198-AD17-48F0-B25D-E7CAFAAB0858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749" y="1052"/>
            <a:ext cx="0" cy="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390525</xdr:colOff>
      <xdr:row>27</xdr:row>
      <xdr:rowOff>133350</xdr:rowOff>
    </xdr:from>
    <xdr:to>
      <xdr:col>6</xdr:col>
      <xdr:colOff>123825</xdr:colOff>
      <xdr:row>27</xdr:row>
      <xdr:rowOff>1933575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xmlns="" id="{1C7313BA-D3ED-4A14-A9CB-D7C9B3BC6B3F}"/>
            </a:ext>
          </a:extLst>
        </xdr:cNvPr>
        <xdr:cNvSpPr>
          <a:spLocks noChangeArrowheads="1"/>
        </xdr:cNvSpPr>
      </xdr:nvSpPr>
      <xdr:spPr bwMode="auto">
        <a:xfrm>
          <a:off x="619125" y="8277225"/>
          <a:ext cx="3324225" cy="1800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Insert A1, A2, A3 and A4 values obtained using the K-LARGE kit. If PAN values are to be included in the calculations as well as ammonia, urea and L-arginine (from K-LARGE  kit), then insert the values obtained for A1 and A2 from the PAN (K-PANOPA kit) as well.</a:t>
          </a:r>
        </a:p>
        <a:p>
          <a:pPr algn="l" rtl="0">
            <a:defRPr sz="1000"/>
          </a:pPr>
          <a:endParaRPr lang="en-I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13486</xdr:rowOff>
    </xdr:from>
    <xdr:to>
      <xdr:col>21</xdr:col>
      <xdr:colOff>0</xdr:colOff>
      <xdr:row>2</xdr:row>
      <xdr:rowOff>62465</xdr:rowOff>
    </xdr:to>
    <xdr:pic>
      <xdr:nvPicPr>
        <xdr:cNvPr id="2145" name="Picture 44">
          <a:extLst>
            <a:ext uri="{FF2B5EF4-FFF2-40B4-BE49-F238E27FC236}">
              <a16:creationId xmlns:a16="http://schemas.microsoft.com/office/drawing/2014/main" xmlns="" id="{9DF43236-296A-4831-84C2-2400B8341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108736"/>
          <a:ext cx="8810625" cy="1430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123825</xdr:colOff>
      <xdr:row>11</xdr:row>
      <xdr:rowOff>57150</xdr:rowOff>
    </xdr:from>
    <xdr:to>
      <xdr:col>13</xdr:col>
      <xdr:colOff>209550</xdr:colOff>
      <xdr:row>11</xdr:row>
      <xdr:rowOff>161925</xdr:rowOff>
    </xdr:to>
    <xdr:sp macro="" textlink="">
      <xdr:nvSpPr>
        <xdr:cNvPr id="2147" name="AutoShape 11">
          <a:extLst>
            <a:ext uri="{FF2B5EF4-FFF2-40B4-BE49-F238E27FC236}">
              <a16:creationId xmlns:a16="http://schemas.microsoft.com/office/drawing/2014/main" xmlns="" id="{6358D498-63B6-4C28-99A3-D5B0BA3A6296}"/>
            </a:ext>
          </a:extLst>
        </xdr:cNvPr>
        <xdr:cNvSpPr>
          <a:spLocks noChangeArrowheads="1"/>
        </xdr:cNvSpPr>
      </xdr:nvSpPr>
      <xdr:spPr bwMode="auto">
        <a:xfrm>
          <a:off x="6734175" y="3267075"/>
          <a:ext cx="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</xdr:row>
      <xdr:rowOff>133350</xdr:rowOff>
    </xdr:from>
    <xdr:to>
      <xdr:col>21</xdr:col>
      <xdr:colOff>0</xdr:colOff>
      <xdr:row>3</xdr:row>
      <xdr:rowOff>114300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C94D9B6-B8B0-4297-8469-25A0482DA90B}"/>
            </a:ext>
          </a:extLst>
        </xdr:cNvPr>
        <xdr:cNvSpPr txBox="1">
          <a:spLocks noChangeArrowheads="1"/>
        </xdr:cNvSpPr>
      </xdr:nvSpPr>
      <xdr:spPr bwMode="auto">
        <a:xfrm>
          <a:off x="7458075" y="1609725"/>
          <a:ext cx="14668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15</xdr:col>
      <xdr:colOff>0</xdr:colOff>
      <xdr:row>3</xdr:row>
      <xdr:rowOff>114300</xdr:rowOff>
    </xdr:from>
    <xdr:to>
      <xdr:col>21</xdr:col>
      <xdr:colOff>0</xdr:colOff>
      <xdr:row>4</xdr:row>
      <xdr:rowOff>142875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8B7D2BF-EA61-4849-9FCA-47E78B7119CE}"/>
            </a:ext>
          </a:extLst>
        </xdr:cNvPr>
        <xdr:cNvSpPr txBox="1">
          <a:spLocks noChangeArrowheads="1"/>
        </xdr:cNvSpPr>
      </xdr:nvSpPr>
      <xdr:spPr bwMode="auto">
        <a:xfrm>
          <a:off x="7458075" y="1781175"/>
          <a:ext cx="14668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21</xdr:col>
      <xdr:colOff>0</xdr:colOff>
      <xdr:row>4</xdr:row>
      <xdr:rowOff>85725</xdr:rowOff>
    </xdr:from>
    <xdr:to>
      <xdr:col>21</xdr:col>
      <xdr:colOff>0</xdr:colOff>
      <xdr:row>4</xdr:row>
      <xdr:rowOff>85725</xdr:rowOff>
    </xdr:to>
    <xdr:sp macro="" textlink="">
      <xdr:nvSpPr>
        <xdr:cNvPr id="2150" name="Line 29">
          <a:extLst>
            <a:ext uri="{FF2B5EF4-FFF2-40B4-BE49-F238E27FC236}">
              <a16:creationId xmlns:a16="http://schemas.microsoft.com/office/drawing/2014/main" xmlns="" id="{5C986AC2-8BC9-4193-ACB5-BB0EEE51BC07}"/>
            </a:ext>
          </a:extLst>
        </xdr:cNvPr>
        <xdr:cNvSpPr>
          <a:spLocks noChangeShapeType="1"/>
        </xdr:cNvSpPr>
      </xdr:nvSpPr>
      <xdr:spPr bwMode="auto">
        <a:xfrm>
          <a:off x="8924925" y="18288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21</xdr:col>
      <xdr:colOff>0</xdr:colOff>
      <xdr:row>4</xdr:row>
      <xdr:rowOff>85725</xdr:rowOff>
    </xdr:from>
    <xdr:to>
      <xdr:col>21</xdr:col>
      <xdr:colOff>0</xdr:colOff>
      <xdr:row>4</xdr:row>
      <xdr:rowOff>85725</xdr:rowOff>
    </xdr:to>
    <xdr:sp macro="" textlink="">
      <xdr:nvSpPr>
        <xdr:cNvPr id="2151" name="Line 30">
          <a:extLst>
            <a:ext uri="{FF2B5EF4-FFF2-40B4-BE49-F238E27FC236}">
              <a16:creationId xmlns:a16="http://schemas.microsoft.com/office/drawing/2014/main" xmlns="" id="{59A71368-CD40-4F63-9268-96BEB2046D4D}"/>
            </a:ext>
          </a:extLst>
        </xdr:cNvPr>
        <xdr:cNvSpPr>
          <a:spLocks noChangeShapeType="1"/>
        </xdr:cNvSpPr>
      </xdr:nvSpPr>
      <xdr:spPr bwMode="auto">
        <a:xfrm flipH="1">
          <a:off x="8924925" y="18288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21</xdr:col>
      <xdr:colOff>0</xdr:colOff>
      <xdr:row>4</xdr:row>
      <xdr:rowOff>114300</xdr:rowOff>
    </xdr:from>
    <xdr:to>
      <xdr:col>21</xdr:col>
      <xdr:colOff>0</xdr:colOff>
      <xdr:row>4</xdr:row>
      <xdr:rowOff>114300</xdr:rowOff>
    </xdr:to>
    <xdr:sp macro="" textlink="">
      <xdr:nvSpPr>
        <xdr:cNvPr id="2152" name="Line 31">
          <a:extLst>
            <a:ext uri="{FF2B5EF4-FFF2-40B4-BE49-F238E27FC236}">
              <a16:creationId xmlns:a16="http://schemas.microsoft.com/office/drawing/2014/main" xmlns="" id="{3FF3015F-544D-4DE7-9E17-453C1A8BE2B5}"/>
            </a:ext>
          </a:extLst>
        </xdr:cNvPr>
        <xdr:cNvSpPr>
          <a:spLocks noChangeShapeType="1"/>
        </xdr:cNvSpPr>
      </xdr:nvSpPr>
      <xdr:spPr bwMode="auto">
        <a:xfrm flipH="1">
          <a:off x="8924925" y="18573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</xdr:col>
      <xdr:colOff>38100</xdr:colOff>
      <xdr:row>132</xdr:row>
      <xdr:rowOff>66675</xdr:rowOff>
    </xdr:from>
    <xdr:to>
      <xdr:col>5</xdr:col>
      <xdr:colOff>85725</xdr:colOff>
      <xdr:row>133</xdr:row>
      <xdr:rowOff>114300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6503108D-72A8-4879-94CF-3A23FDAC1DDE}"/>
            </a:ext>
          </a:extLst>
        </xdr:cNvPr>
        <xdr:cNvSpPr txBox="1">
          <a:spLocks noChangeArrowheads="1"/>
        </xdr:cNvSpPr>
      </xdr:nvSpPr>
      <xdr:spPr bwMode="auto">
        <a:xfrm>
          <a:off x="152400" y="33794700"/>
          <a:ext cx="24669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14</xdr:col>
      <xdr:colOff>123825</xdr:colOff>
      <xdr:row>11</xdr:row>
      <xdr:rowOff>57150</xdr:rowOff>
    </xdr:from>
    <xdr:to>
      <xdr:col>14</xdr:col>
      <xdr:colOff>209550</xdr:colOff>
      <xdr:row>11</xdr:row>
      <xdr:rowOff>161925</xdr:rowOff>
    </xdr:to>
    <xdr:sp macro="" textlink="">
      <xdr:nvSpPr>
        <xdr:cNvPr id="2154" name="AutoShape 56">
          <a:extLst>
            <a:ext uri="{FF2B5EF4-FFF2-40B4-BE49-F238E27FC236}">
              <a16:creationId xmlns:a16="http://schemas.microsoft.com/office/drawing/2014/main" xmlns="" id="{B3DD4372-03A7-4C17-A4F4-688A3CDAB72C}"/>
            </a:ext>
          </a:extLst>
        </xdr:cNvPr>
        <xdr:cNvSpPr>
          <a:spLocks noChangeArrowheads="1"/>
        </xdr:cNvSpPr>
      </xdr:nvSpPr>
      <xdr:spPr bwMode="auto">
        <a:xfrm>
          <a:off x="6858000" y="32670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5</xdr:row>
      <xdr:rowOff>9525</xdr:rowOff>
    </xdr:from>
    <xdr:to>
      <xdr:col>3</xdr:col>
      <xdr:colOff>4410075</xdr:colOff>
      <xdr:row>6</xdr:row>
      <xdr:rowOff>180975</xdr:rowOff>
    </xdr:to>
    <xdr:pic>
      <xdr:nvPicPr>
        <xdr:cNvPr id="12307" name="Picture 3">
          <a:extLst>
            <a:ext uri="{FF2B5EF4-FFF2-40B4-BE49-F238E27FC236}">
              <a16:creationId xmlns:a16="http://schemas.microsoft.com/office/drawing/2014/main" xmlns="" id="{827C2B3E-5739-488B-A766-E2F0B04FF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876425"/>
          <a:ext cx="43243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7</xdr:row>
      <xdr:rowOff>9525</xdr:rowOff>
    </xdr:from>
    <xdr:to>
      <xdr:col>7</xdr:col>
      <xdr:colOff>47625</xdr:colOff>
      <xdr:row>8</xdr:row>
      <xdr:rowOff>104775</xdr:rowOff>
    </xdr:to>
    <xdr:pic>
      <xdr:nvPicPr>
        <xdr:cNvPr id="12308" name="Picture 10">
          <a:extLst>
            <a:ext uri="{FF2B5EF4-FFF2-40B4-BE49-F238E27FC236}">
              <a16:creationId xmlns:a16="http://schemas.microsoft.com/office/drawing/2014/main" xmlns="" id="{1094DA39-64A8-45D0-93B1-1958B4349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343275"/>
          <a:ext cx="70104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drawing" Target="../drawings/drawing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4"/>
  <sheetViews>
    <sheetView workbookViewId="0">
      <selection activeCell="O15" sqref="O15"/>
    </sheetView>
  </sheetViews>
  <sheetFormatPr baseColWidth="10" defaultColWidth="12.33203125" defaultRowHeight="13" x14ac:dyDescent="0.15"/>
  <cols>
    <col min="1" max="2" width="1.6640625" style="2" customWidth="1"/>
    <col min="3" max="3" width="18.5" style="10" customWidth="1"/>
    <col min="4" max="4" width="15.6640625" style="2" customWidth="1"/>
    <col min="5" max="8" width="9.83203125" style="2" customWidth="1"/>
    <col min="9" max="13" width="10.83203125" style="2" customWidth="1"/>
    <col min="14" max="14" width="0.83203125" style="2" customWidth="1"/>
    <col min="15" max="15" width="130.33203125" style="2" customWidth="1"/>
    <col min="16" max="16384" width="12.33203125" style="2"/>
  </cols>
  <sheetData>
    <row r="1" spans="1:15" ht="7.75" customHeight="1" x14ac:dyDescent="0.1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3.75" customHeight="1" x14ac:dyDescent="0.15">
      <c r="A2" s="1"/>
      <c r="B2" s="3"/>
      <c r="C2" s="8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</row>
    <row r="3" spans="1:15" ht="27" customHeight="1" x14ac:dyDescent="0.15">
      <c r="A3" s="1"/>
      <c r="B3" s="3"/>
      <c r="C3" s="8"/>
      <c r="D3" s="4"/>
      <c r="E3" s="4"/>
      <c r="F3" s="4"/>
      <c r="G3" s="4"/>
      <c r="H3" s="4"/>
      <c r="I3" s="4"/>
      <c r="J3" s="4"/>
      <c r="K3" s="4"/>
      <c r="L3" s="4"/>
      <c r="M3" s="4"/>
      <c r="N3" s="3"/>
      <c r="O3" s="1"/>
    </row>
    <row r="4" spans="1:15" ht="27" customHeight="1" x14ac:dyDescent="0.15">
      <c r="A4" s="1"/>
      <c r="B4" s="3"/>
      <c r="C4" s="8"/>
      <c r="D4" s="4"/>
      <c r="E4" s="4"/>
      <c r="F4" s="4"/>
      <c r="G4" s="4"/>
      <c r="H4" s="4"/>
      <c r="I4" s="4"/>
      <c r="J4" s="4"/>
      <c r="K4" s="4"/>
      <c r="L4" s="4"/>
      <c r="M4" s="4"/>
      <c r="N4" s="3"/>
      <c r="O4" s="1"/>
    </row>
    <row r="5" spans="1:15" ht="36" customHeight="1" x14ac:dyDescent="0.15">
      <c r="A5" s="1"/>
      <c r="B5" s="3"/>
      <c r="C5" s="9"/>
      <c r="D5" s="20"/>
      <c r="E5" s="20"/>
      <c r="F5" s="20"/>
      <c r="G5" s="20"/>
      <c r="H5" s="20"/>
      <c r="I5" s="20"/>
      <c r="J5" s="20"/>
      <c r="K5" s="20"/>
      <c r="L5" s="20"/>
      <c r="M5" s="20"/>
      <c r="N5" s="3"/>
      <c r="O5" s="1"/>
    </row>
    <row r="6" spans="1:15" ht="13.75" customHeight="1" x14ac:dyDescent="0.15">
      <c r="A6" s="1"/>
      <c r="B6" s="3"/>
      <c r="C6" s="9"/>
      <c r="D6" s="5"/>
      <c r="E6" s="5"/>
      <c r="F6" s="5"/>
      <c r="G6" s="5"/>
      <c r="H6" s="5"/>
      <c r="I6" s="5"/>
      <c r="J6" s="5"/>
      <c r="K6" s="5"/>
      <c r="L6" s="5"/>
      <c r="M6" s="5"/>
      <c r="N6" s="3"/>
      <c r="O6" s="1"/>
    </row>
    <row r="7" spans="1:15" s="13" customFormat="1" ht="34.75" customHeight="1" x14ac:dyDescent="0.2">
      <c r="A7" s="1"/>
      <c r="B7" s="3"/>
      <c r="C7" s="28" t="s">
        <v>26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3"/>
      <c r="O7" s="1"/>
    </row>
    <row r="8" spans="1:15" s="13" customFormat="1" ht="46.75" customHeight="1" x14ac:dyDescent="0.15">
      <c r="A8" s="1"/>
      <c r="B8" s="3"/>
      <c r="C8" s="159" t="s">
        <v>7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3"/>
      <c r="O8" s="1"/>
    </row>
    <row r="9" spans="1:15" s="13" customFormat="1" ht="46.75" customHeight="1" x14ac:dyDescent="0.2">
      <c r="A9" s="1"/>
      <c r="B9" s="3"/>
      <c r="C9" s="28" t="s">
        <v>27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3"/>
      <c r="O9" s="1"/>
    </row>
    <row r="10" spans="1:15" s="13" customFormat="1" ht="17" x14ac:dyDescent="0.2">
      <c r="A10" s="1"/>
      <c r="B10" s="3"/>
      <c r="C10" s="25" t="s">
        <v>32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3"/>
      <c r="O10" s="1"/>
    </row>
    <row r="11" spans="1:15" s="45" customFormat="1" ht="22" customHeight="1" x14ac:dyDescent="0.15">
      <c r="A11" s="41"/>
      <c r="B11" s="42"/>
      <c r="C11" s="43" t="s">
        <v>33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2"/>
      <c r="O11" s="41"/>
    </row>
    <row r="12" spans="1:15" s="13" customFormat="1" x14ac:dyDescent="0.15">
      <c r="A12" s="1"/>
      <c r="B12" s="3"/>
      <c r="C12" s="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3"/>
      <c r="O12" s="1"/>
    </row>
    <row r="13" spans="1:15" s="13" customFormat="1" ht="37" customHeight="1" x14ac:dyDescent="0.15">
      <c r="A13" s="1"/>
      <c r="B13" s="3"/>
      <c r="C13" s="8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3"/>
      <c r="O13" s="1"/>
    </row>
    <row r="14" spans="1:15" s="11" customFormat="1" x14ac:dyDescent="0.15">
      <c r="A14" s="1"/>
      <c r="B14" s="3"/>
      <c r="C14" s="27" t="s">
        <v>21</v>
      </c>
      <c r="D14" s="29"/>
      <c r="E14" s="30"/>
      <c r="F14" s="31"/>
      <c r="G14" s="14"/>
      <c r="H14" s="14"/>
      <c r="I14" s="14"/>
      <c r="J14" s="14"/>
      <c r="K14" s="14"/>
      <c r="L14" s="3"/>
      <c r="M14" s="3"/>
      <c r="N14" s="3"/>
      <c r="O14" s="1"/>
    </row>
    <row r="15" spans="1:15" s="11" customFormat="1" ht="21.5" customHeight="1" x14ac:dyDescent="0.15">
      <c r="A15" s="1"/>
      <c r="B15" s="3"/>
      <c r="C15" s="42"/>
      <c r="D15" s="124" t="s">
        <v>22</v>
      </c>
      <c r="E15" s="70"/>
      <c r="F15" s="42"/>
      <c r="G15" s="42"/>
      <c r="H15" s="42"/>
      <c r="I15" s="42"/>
      <c r="J15" s="42"/>
      <c r="K15" s="69"/>
      <c r="L15" s="71"/>
      <c r="M15" s="71"/>
      <c r="N15" s="3"/>
      <c r="O15" s="1"/>
    </row>
    <row r="16" spans="1:15" s="11" customFormat="1" ht="21.5" customHeight="1" x14ac:dyDescent="0.15">
      <c r="A16" s="1"/>
      <c r="B16" s="3"/>
      <c r="C16" s="5"/>
      <c r="D16" s="73" t="s">
        <v>30</v>
      </c>
      <c r="E16" s="120" t="s">
        <v>46</v>
      </c>
      <c r="F16" s="120" t="s">
        <v>47</v>
      </c>
      <c r="G16" s="120" t="s">
        <v>48</v>
      </c>
      <c r="H16" s="120" t="s">
        <v>49</v>
      </c>
      <c r="I16" s="3"/>
      <c r="J16" s="74"/>
      <c r="K16" s="3"/>
      <c r="L16" s="3"/>
      <c r="M16" s="3"/>
      <c r="N16" s="3"/>
      <c r="O16" s="1"/>
    </row>
    <row r="17" spans="1:15" s="13" customFormat="1" ht="21.5" customHeight="1" x14ac:dyDescent="0.15">
      <c r="A17" s="1"/>
      <c r="B17" s="3"/>
      <c r="C17" s="5"/>
      <c r="D17" s="73" t="s">
        <v>35</v>
      </c>
      <c r="E17" s="127"/>
      <c r="F17" s="127"/>
      <c r="G17" s="127"/>
      <c r="H17" s="127"/>
      <c r="I17" s="3"/>
      <c r="J17" s="5"/>
      <c r="K17" s="3"/>
      <c r="L17" s="3"/>
      <c r="M17" s="3"/>
      <c r="N17" s="3"/>
      <c r="O17" s="1"/>
    </row>
    <row r="18" spans="1:15" s="13" customFormat="1" ht="21.5" customHeight="1" x14ac:dyDescent="0.15">
      <c r="A18" s="1"/>
      <c r="B18" s="3"/>
      <c r="C18" s="5"/>
      <c r="D18" s="75" t="s">
        <v>36</v>
      </c>
      <c r="E18" s="127"/>
      <c r="F18" s="127"/>
      <c r="G18" s="76"/>
      <c r="H18" s="76"/>
      <c r="I18" s="3"/>
      <c r="J18" s="5"/>
      <c r="K18" s="3"/>
      <c r="L18" s="3"/>
      <c r="M18" s="3"/>
      <c r="N18" s="3"/>
      <c r="O18" s="1"/>
    </row>
    <row r="19" spans="1:15" s="13" customFormat="1" ht="6.5" customHeight="1" x14ac:dyDescent="0.15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</row>
    <row r="20" spans="1:15" s="17" customFormat="1" ht="21.5" customHeight="1" x14ac:dyDescent="0.15">
      <c r="A20" s="16"/>
      <c r="B20" s="125"/>
      <c r="C20" s="125"/>
      <c r="D20" s="125"/>
      <c r="E20" s="124" t="s">
        <v>23</v>
      </c>
      <c r="F20" s="125"/>
      <c r="G20" s="125"/>
      <c r="H20" s="125"/>
      <c r="I20" s="125"/>
      <c r="J20" s="125"/>
      <c r="K20" s="124" t="s">
        <v>9</v>
      </c>
      <c r="L20" s="126"/>
      <c r="M20" s="126"/>
      <c r="N20" s="125"/>
      <c r="O20" s="16"/>
    </row>
    <row r="21" spans="1:15" s="13" customFormat="1" ht="63.5" customHeight="1" x14ac:dyDescent="0.15">
      <c r="A21" s="1"/>
      <c r="B21" s="3"/>
      <c r="C21" s="39" t="s">
        <v>8</v>
      </c>
      <c r="D21" s="81" t="s">
        <v>30</v>
      </c>
      <c r="E21" s="6" t="s">
        <v>46</v>
      </c>
      <c r="F21" s="6" t="s">
        <v>47</v>
      </c>
      <c r="G21" s="6" t="s">
        <v>48</v>
      </c>
      <c r="H21" s="6" t="s">
        <v>49</v>
      </c>
      <c r="I21" s="6" t="s">
        <v>24</v>
      </c>
      <c r="J21" s="6" t="s">
        <v>25</v>
      </c>
      <c r="K21" s="6" t="s">
        <v>31</v>
      </c>
      <c r="L21" s="6" t="s">
        <v>58</v>
      </c>
      <c r="M21" s="6" t="s">
        <v>38</v>
      </c>
      <c r="N21" s="3"/>
      <c r="O21" s="1"/>
    </row>
    <row r="22" spans="1:15" s="13" customFormat="1" ht="21.5" customHeight="1" x14ac:dyDescent="0.15">
      <c r="A22" s="1"/>
      <c r="B22" s="3"/>
      <c r="C22" s="128"/>
      <c r="D22" s="121" t="s">
        <v>50</v>
      </c>
      <c r="E22" s="129"/>
      <c r="F22" s="129"/>
      <c r="G22" s="129"/>
      <c r="H22" s="129"/>
      <c r="I22" s="130">
        <v>0.1</v>
      </c>
      <c r="J22" s="131">
        <v>1</v>
      </c>
      <c r="K22" s="90"/>
      <c r="L22" s="90"/>
      <c r="M22" s="92"/>
      <c r="N22" s="3"/>
      <c r="O22" s="1"/>
    </row>
    <row r="23" spans="1:15" s="13" customFormat="1" ht="21.5" customHeight="1" x14ac:dyDescent="0.15">
      <c r="A23" s="1"/>
      <c r="B23" s="3"/>
      <c r="C23" s="93"/>
      <c r="D23" s="113" t="s">
        <v>51</v>
      </c>
      <c r="E23" s="95"/>
      <c r="F23" s="95"/>
      <c r="G23" s="95"/>
      <c r="H23" s="95"/>
      <c r="I23" s="95"/>
      <c r="J23" s="96"/>
      <c r="K23" s="98"/>
      <c r="L23" s="98"/>
      <c r="M23" s="100"/>
      <c r="N23" s="3"/>
      <c r="O23" s="1"/>
    </row>
    <row r="24" spans="1:15" s="13" customFormat="1" ht="21.5" customHeight="1" x14ac:dyDescent="0.15">
      <c r="A24" s="1"/>
      <c r="B24" s="3"/>
      <c r="C24" s="93"/>
      <c r="D24" s="113" t="s">
        <v>52</v>
      </c>
      <c r="E24" s="95"/>
      <c r="F24" s="95"/>
      <c r="G24" s="95"/>
      <c r="H24" s="95"/>
      <c r="I24" s="95"/>
      <c r="J24" s="96"/>
      <c r="K24" s="98"/>
      <c r="L24" s="98"/>
      <c r="M24" s="100"/>
      <c r="N24" s="3"/>
      <c r="O24" s="1"/>
    </row>
    <row r="25" spans="1:15" s="13" customFormat="1" ht="21.5" customHeight="1" x14ac:dyDescent="0.15">
      <c r="A25" s="1"/>
      <c r="B25" s="3"/>
      <c r="C25" s="93"/>
      <c r="D25" s="122" t="s">
        <v>53</v>
      </c>
      <c r="E25" s="95"/>
      <c r="F25" s="95"/>
      <c r="G25" s="113"/>
      <c r="H25" s="95"/>
      <c r="I25" s="95"/>
      <c r="J25" s="96"/>
      <c r="K25" s="98"/>
      <c r="L25" s="98"/>
      <c r="M25" s="100"/>
      <c r="N25" s="3"/>
      <c r="O25" s="1"/>
    </row>
    <row r="26" spans="1:15" s="13" customFormat="1" ht="21.5" customHeight="1" x14ac:dyDescent="0.15">
      <c r="A26" s="1"/>
      <c r="B26" s="3"/>
      <c r="C26" s="93"/>
      <c r="D26" s="122" t="s">
        <v>36</v>
      </c>
      <c r="E26" s="132"/>
      <c r="F26" s="132"/>
      <c r="G26" s="95"/>
      <c r="H26" s="95"/>
      <c r="I26" s="133">
        <v>0.05</v>
      </c>
      <c r="J26" s="134">
        <v>1</v>
      </c>
      <c r="K26" s="98"/>
      <c r="L26" s="98"/>
      <c r="M26" s="100"/>
      <c r="N26" s="3"/>
      <c r="O26" s="1"/>
    </row>
    <row r="27" spans="1:15" s="13" customFormat="1" ht="21.5" customHeight="1" x14ac:dyDescent="0.15">
      <c r="A27" s="1"/>
      <c r="B27" s="3"/>
      <c r="C27" s="104"/>
      <c r="D27" s="123" t="s">
        <v>54</v>
      </c>
      <c r="E27" s="106"/>
      <c r="F27" s="106"/>
      <c r="G27" s="106"/>
      <c r="H27" s="106"/>
      <c r="I27" s="106"/>
      <c r="J27" s="107"/>
      <c r="K27" s="109"/>
      <c r="L27" s="109"/>
      <c r="M27" s="111"/>
      <c r="N27" s="3"/>
      <c r="O27" s="1"/>
    </row>
    <row r="28" spans="1:15" s="13" customFormat="1" ht="163" customHeight="1" x14ac:dyDescent="0.15">
      <c r="A28" s="1"/>
      <c r="B28" s="3"/>
      <c r="C28" s="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3"/>
      <c r="O28" s="1"/>
    </row>
    <row r="29" spans="1:15" s="13" customFormat="1" ht="30" customHeight="1" x14ac:dyDescent="0.2">
      <c r="A29" s="1"/>
      <c r="B29" s="3"/>
      <c r="C29" s="33" t="s">
        <v>13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"/>
      <c r="O29" s="1"/>
    </row>
    <row r="30" spans="1:15" s="17" customFormat="1" ht="25" customHeight="1" x14ac:dyDescent="0.2">
      <c r="A30" s="16"/>
      <c r="B30" s="19"/>
      <c r="C30" s="34" t="s">
        <v>14</v>
      </c>
      <c r="D30" s="22"/>
      <c r="E30" s="22"/>
      <c r="F30" s="22"/>
      <c r="G30" s="22"/>
      <c r="I30" s="22"/>
      <c r="J30" s="22"/>
      <c r="K30" s="22"/>
      <c r="L30" s="22"/>
      <c r="M30" s="22"/>
      <c r="N30" s="19"/>
      <c r="O30" s="1"/>
    </row>
    <row r="31" spans="1:15" s="18" customFormat="1" ht="20.25" customHeight="1" x14ac:dyDescent="0.2">
      <c r="A31" s="16"/>
      <c r="B31" s="19"/>
      <c r="C31" s="161" t="s">
        <v>15</v>
      </c>
      <c r="D31" s="162"/>
      <c r="E31" s="163"/>
      <c r="F31" s="163"/>
      <c r="G31" s="35"/>
      <c r="H31" s="22"/>
      <c r="I31" s="35"/>
      <c r="J31" s="35"/>
      <c r="K31" s="35"/>
      <c r="L31" s="35"/>
      <c r="M31" s="35"/>
      <c r="N31" s="19"/>
      <c r="O31" s="1"/>
    </row>
    <row r="32" spans="1:15" s="18" customFormat="1" ht="36" customHeight="1" x14ac:dyDescent="0.2">
      <c r="A32" s="16"/>
      <c r="B32" s="19"/>
      <c r="C32" s="162"/>
      <c r="D32" s="162"/>
      <c r="E32" s="163"/>
      <c r="F32" s="163"/>
      <c r="G32" s="35"/>
      <c r="H32" s="157" t="s">
        <v>16</v>
      </c>
      <c r="I32" s="35"/>
      <c r="J32" s="35"/>
      <c r="K32" s="35"/>
      <c r="L32" s="35"/>
      <c r="M32" s="35"/>
      <c r="N32" s="19"/>
      <c r="O32" s="1"/>
    </row>
    <row r="33" spans="1:15" s="18" customFormat="1" ht="31" customHeight="1" x14ac:dyDescent="0.2">
      <c r="A33" s="16"/>
      <c r="B33" s="19"/>
      <c r="C33" s="23" t="s">
        <v>10</v>
      </c>
      <c r="D33" s="23"/>
      <c r="E33" s="23"/>
      <c r="F33" s="23"/>
      <c r="G33" s="23"/>
      <c r="H33" s="36"/>
      <c r="I33" s="23"/>
      <c r="J33" s="23"/>
      <c r="K33" s="23"/>
      <c r="L33" s="23"/>
      <c r="M33" s="23"/>
      <c r="N33" s="19"/>
      <c r="O33" s="1"/>
    </row>
    <row r="34" spans="1:15" s="18" customFormat="1" ht="16.75" customHeight="1" x14ac:dyDescent="0.2">
      <c r="A34" s="16"/>
      <c r="B34" s="19"/>
      <c r="C34" s="24" t="s">
        <v>17</v>
      </c>
      <c r="D34" s="23"/>
      <c r="E34" s="23"/>
      <c r="F34" s="23"/>
      <c r="G34" s="23"/>
      <c r="H34" s="158" t="s">
        <v>61</v>
      </c>
      <c r="I34" s="23"/>
      <c r="J34" s="23"/>
      <c r="K34" s="23"/>
      <c r="L34" s="23"/>
      <c r="M34" s="23"/>
      <c r="N34" s="19"/>
      <c r="O34" s="1"/>
    </row>
    <row r="35" spans="1:15" s="18" customFormat="1" ht="16.75" customHeight="1" x14ac:dyDescent="0.2">
      <c r="A35" s="16"/>
      <c r="B35" s="19"/>
      <c r="C35" s="37" t="s">
        <v>18</v>
      </c>
      <c r="D35" s="23"/>
      <c r="E35" s="23"/>
      <c r="F35" s="23"/>
      <c r="G35" s="23"/>
      <c r="H35" s="158" t="s">
        <v>62</v>
      </c>
      <c r="I35" s="23"/>
      <c r="J35" s="23"/>
      <c r="K35" s="23"/>
      <c r="L35" s="23"/>
      <c r="M35" s="23"/>
      <c r="N35" s="19"/>
      <c r="O35" s="1"/>
    </row>
    <row r="36" spans="1:15" ht="16.75" customHeight="1" x14ac:dyDescent="0.2">
      <c r="A36" s="16"/>
      <c r="B36" s="19"/>
      <c r="C36" s="37" t="s">
        <v>11</v>
      </c>
      <c r="D36" s="25"/>
      <c r="E36" s="25"/>
      <c r="F36" s="25"/>
      <c r="G36" s="25"/>
      <c r="H36" s="157" t="s">
        <v>12</v>
      </c>
      <c r="I36" s="25"/>
      <c r="J36" s="25"/>
      <c r="K36" s="25"/>
      <c r="L36"/>
      <c r="M36" s="25"/>
      <c r="N36" s="19"/>
      <c r="O36" s="1"/>
    </row>
    <row r="37" spans="1:15" ht="16.75" customHeight="1" x14ac:dyDescent="0.2">
      <c r="A37" s="16"/>
      <c r="B37" s="19"/>
      <c r="C37" s="37"/>
      <c r="D37" s="25"/>
      <c r="E37" s="25"/>
      <c r="F37" s="25"/>
      <c r="G37" s="25"/>
      <c r="I37" s="25"/>
      <c r="J37" s="5"/>
      <c r="K37" s="37"/>
      <c r="L37" s="37" t="s">
        <v>63</v>
      </c>
      <c r="N37" s="19"/>
      <c r="O37" s="1"/>
    </row>
    <row r="38" spans="1:15" ht="16.75" customHeight="1" x14ac:dyDescent="0.2">
      <c r="A38" s="16"/>
      <c r="B38" s="19"/>
      <c r="C38" s="37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19"/>
      <c r="O38" s="1"/>
    </row>
    <row r="39" spans="1:15" s="17" customFormat="1" ht="9.25" customHeight="1" x14ac:dyDescent="0.2">
      <c r="A39" s="16"/>
      <c r="B39" s="19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19"/>
      <c r="O39" s="1"/>
    </row>
    <row r="40" spans="1:15" s="17" customFormat="1" ht="400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"/>
    </row>
    <row r="41" spans="1:15" x14ac:dyDescent="0.15">
      <c r="O41" s="1"/>
    </row>
    <row r="42" spans="1:15" x14ac:dyDescent="0.15">
      <c r="O42" s="1"/>
    </row>
    <row r="43" spans="1:15" x14ac:dyDescent="0.15">
      <c r="O43" s="1"/>
    </row>
    <row r="44" spans="1:15" x14ac:dyDescent="0.15">
      <c r="O44" s="1"/>
    </row>
    <row r="45" spans="1:15" x14ac:dyDescent="0.15">
      <c r="O45" s="1"/>
    </row>
    <row r="46" spans="1:15" x14ac:dyDescent="0.15">
      <c r="O46" s="1"/>
    </row>
    <row r="47" spans="1:15" x14ac:dyDescent="0.15">
      <c r="O47" s="1"/>
    </row>
    <row r="48" spans="1:15" x14ac:dyDescent="0.15">
      <c r="O48" s="1"/>
    </row>
    <row r="49" spans="15:15" x14ac:dyDescent="0.15">
      <c r="O49" s="1"/>
    </row>
    <row r="50" spans="15:15" x14ac:dyDescent="0.15">
      <c r="O50" s="1"/>
    </row>
    <row r="51" spans="15:15" x14ac:dyDescent="0.15">
      <c r="O51" s="1"/>
    </row>
    <row r="52" spans="15:15" x14ac:dyDescent="0.15">
      <c r="O52" s="1"/>
    </row>
    <row r="53" spans="15:15" x14ac:dyDescent="0.15">
      <c r="O53" s="1"/>
    </row>
    <row r="54" spans="15:15" x14ac:dyDescent="0.15">
      <c r="O54" s="1"/>
    </row>
    <row r="55" spans="15:15" x14ac:dyDescent="0.15">
      <c r="O55" s="1"/>
    </row>
    <row r="56" spans="15:15" x14ac:dyDescent="0.15">
      <c r="O56" s="1"/>
    </row>
    <row r="57" spans="15:15" x14ac:dyDescent="0.15">
      <c r="O57" s="1"/>
    </row>
    <row r="58" spans="15:15" x14ac:dyDescent="0.15">
      <c r="O58" s="1"/>
    </row>
    <row r="59" spans="15:15" x14ac:dyDescent="0.15">
      <c r="O59" s="1"/>
    </row>
    <row r="60" spans="15:15" x14ac:dyDescent="0.15">
      <c r="O60" s="1"/>
    </row>
    <row r="61" spans="15:15" x14ac:dyDescent="0.15">
      <c r="O61" s="1"/>
    </row>
    <row r="62" spans="15:15" x14ac:dyDescent="0.15">
      <c r="O62" s="1"/>
    </row>
    <row r="63" spans="15:15" x14ac:dyDescent="0.15">
      <c r="O63" s="1"/>
    </row>
    <row r="64" spans="15:15" x14ac:dyDescent="0.15">
      <c r="O64" s="1"/>
    </row>
    <row r="65" spans="15:15" x14ac:dyDescent="0.15">
      <c r="O65" s="1"/>
    </row>
    <row r="66" spans="15:15" x14ac:dyDescent="0.15">
      <c r="O66" s="1"/>
    </row>
    <row r="67" spans="15:15" x14ac:dyDescent="0.15">
      <c r="O67" s="1"/>
    </row>
    <row r="68" spans="15:15" x14ac:dyDescent="0.15">
      <c r="O68" s="1"/>
    </row>
    <row r="69" spans="15:15" x14ac:dyDescent="0.15">
      <c r="O69" s="1"/>
    </row>
    <row r="70" spans="15:15" x14ac:dyDescent="0.15">
      <c r="O70" s="1"/>
    </row>
    <row r="71" spans="15:15" x14ac:dyDescent="0.15">
      <c r="O71" s="1"/>
    </row>
    <row r="72" spans="15:15" x14ac:dyDescent="0.15">
      <c r="O72" s="1"/>
    </row>
    <row r="73" spans="15:15" x14ac:dyDescent="0.15">
      <c r="O73" s="1"/>
    </row>
    <row r="74" spans="15:15" x14ac:dyDescent="0.15">
      <c r="O74" s="1"/>
    </row>
    <row r="75" spans="15:15" x14ac:dyDescent="0.15">
      <c r="O75" s="1"/>
    </row>
    <row r="76" spans="15:15" x14ac:dyDescent="0.15">
      <c r="O76" s="1"/>
    </row>
    <row r="77" spans="15:15" x14ac:dyDescent="0.15">
      <c r="O77" s="1"/>
    </row>
    <row r="78" spans="15:15" x14ac:dyDescent="0.15">
      <c r="O78" s="1"/>
    </row>
    <row r="79" spans="15:15" x14ac:dyDescent="0.15">
      <c r="O79" s="1"/>
    </row>
    <row r="80" spans="15:15" x14ac:dyDescent="0.15">
      <c r="O80" s="1"/>
    </row>
    <row r="81" spans="15:15" x14ac:dyDescent="0.15">
      <c r="O81" s="1"/>
    </row>
    <row r="82" spans="15:15" x14ac:dyDescent="0.15">
      <c r="O82" s="1"/>
    </row>
    <row r="83" spans="15:15" x14ac:dyDescent="0.15">
      <c r="O83" s="1"/>
    </row>
    <row r="84" spans="15:15" x14ac:dyDescent="0.15">
      <c r="O84" s="1"/>
    </row>
    <row r="85" spans="15:15" x14ac:dyDescent="0.15">
      <c r="O85" s="1"/>
    </row>
    <row r="86" spans="15:15" x14ac:dyDescent="0.15">
      <c r="O86" s="1"/>
    </row>
    <row r="87" spans="15:15" x14ac:dyDescent="0.15">
      <c r="O87" s="1"/>
    </row>
    <row r="88" spans="15:15" x14ac:dyDescent="0.15">
      <c r="O88" s="1"/>
    </row>
    <row r="89" spans="15:15" x14ac:dyDescent="0.15">
      <c r="O89" s="1"/>
    </row>
    <row r="90" spans="15:15" x14ac:dyDescent="0.15">
      <c r="O90" s="1"/>
    </row>
    <row r="91" spans="15:15" x14ac:dyDescent="0.15">
      <c r="O91" s="1"/>
    </row>
    <row r="92" spans="15:15" x14ac:dyDescent="0.15">
      <c r="O92" s="1"/>
    </row>
    <row r="93" spans="15:15" x14ac:dyDescent="0.15">
      <c r="O93" s="1"/>
    </row>
    <row r="94" spans="15:15" x14ac:dyDescent="0.15">
      <c r="O94" s="1"/>
    </row>
    <row r="95" spans="15:15" x14ac:dyDescent="0.15">
      <c r="O95" s="1"/>
    </row>
    <row r="96" spans="15:15" x14ac:dyDescent="0.15">
      <c r="O96" s="1"/>
    </row>
    <row r="97" spans="15:15" x14ac:dyDescent="0.15">
      <c r="O97" s="1"/>
    </row>
    <row r="98" spans="15:15" x14ac:dyDescent="0.15">
      <c r="O98" s="1"/>
    </row>
    <row r="99" spans="15:15" x14ac:dyDescent="0.15">
      <c r="O99" s="1"/>
    </row>
    <row r="100" spans="15:15" x14ac:dyDescent="0.15">
      <c r="O100" s="1"/>
    </row>
    <row r="101" spans="15:15" x14ac:dyDescent="0.15">
      <c r="O101" s="1"/>
    </row>
    <row r="102" spans="15:15" x14ac:dyDescent="0.15">
      <c r="O102" s="1"/>
    </row>
    <row r="103" spans="15:15" x14ac:dyDescent="0.15">
      <c r="O103" s="1"/>
    </row>
    <row r="104" spans="15:15" x14ac:dyDescent="0.15">
      <c r="O104" s="1"/>
    </row>
    <row r="105" spans="15:15" x14ac:dyDescent="0.15">
      <c r="O105" s="1"/>
    </row>
    <row r="106" spans="15:15" x14ac:dyDescent="0.15">
      <c r="O106" s="1"/>
    </row>
    <row r="107" spans="15:15" x14ac:dyDescent="0.15">
      <c r="O107" s="1"/>
    </row>
    <row r="108" spans="15:15" x14ac:dyDescent="0.15">
      <c r="O108" s="1"/>
    </row>
    <row r="109" spans="15:15" x14ac:dyDescent="0.15">
      <c r="O109" s="1"/>
    </row>
    <row r="110" spans="15:15" x14ac:dyDescent="0.15">
      <c r="O110" s="1"/>
    </row>
    <row r="111" spans="15:15" x14ac:dyDescent="0.15">
      <c r="O111" s="1"/>
    </row>
    <row r="112" spans="15:15" x14ac:dyDescent="0.15">
      <c r="O112" s="1"/>
    </row>
    <row r="113" spans="15:15" x14ac:dyDescent="0.15">
      <c r="O113" s="1"/>
    </row>
    <row r="114" spans="15:15" x14ac:dyDescent="0.15">
      <c r="O114" s="1"/>
    </row>
    <row r="115" spans="15:15" x14ac:dyDescent="0.15">
      <c r="O115" s="1"/>
    </row>
    <row r="116" spans="15:15" x14ac:dyDescent="0.15">
      <c r="O116" s="1"/>
    </row>
    <row r="117" spans="15:15" x14ac:dyDescent="0.15">
      <c r="O117" s="1"/>
    </row>
    <row r="118" spans="15:15" x14ac:dyDescent="0.15">
      <c r="O118" s="1"/>
    </row>
    <row r="119" spans="15:15" x14ac:dyDescent="0.15">
      <c r="O119" s="1"/>
    </row>
    <row r="120" spans="15:15" x14ac:dyDescent="0.15">
      <c r="O120" s="1"/>
    </row>
    <row r="121" spans="15:15" x14ac:dyDescent="0.15">
      <c r="O121" s="1"/>
    </row>
    <row r="122" spans="15:15" x14ac:dyDescent="0.15">
      <c r="O122" s="1"/>
    </row>
    <row r="123" spans="15:15" x14ac:dyDescent="0.15">
      <c r="O123" s="1"/>
    </row>
    <row r="124" spans="15:15" x14ac:dyDescent="0.15">
      <c r="O124" s="1"/>
    </row>
    <row r="125" spans="15:15" x14ac:dyDescent="0.15">
      <c r="O125" s="1"/>
    </row>
    <row r="126" spans="15:15" x14ac:dyDescent="0.15">
      <c r="O126" s="1"/>
    </row>
    <row r="127" spans="15:15" x14ac:dyDescent="0.15">
      <c r="O127" s="1"/>
    </row>
    <row r="128" spans="15:15" x14ac:dyDescent="0.15">
      <c r="O128" s="1"/>
    </row>
    <row r="129" spans="15:15" x14ac:dyDescent="0.15">
      <c r="O129" s="1"/>
    </row>
    <row r="130" spans="15:15" x14ac:dyDescent="0.15">
      <c r="O130" s="1"/>
    </row>
    <row r="131" spans="15:15" x14ac:dyDescent="0.15">
      <c r="O131" s="1"/>
    </row>
    <row r="132" spans="15:15" x14ac:dyDescent="0.15">
      <c r="O132" s="1"/>
    </row>
    <row r="133" spans="15:15" x14ac:dyDescent="0.15">
      <c r="O133" s="1"/>
    </row>
    <row r="134" spans="15:15" x14ac:dyDescent="0.15">
      <c r="O134" s="1"/>
    </row>
    <row r="135" spans="15:15" x14ac:dyDescent="0.15">
      <c r="O135" s="1"/>
    </row>
    <row r="136" spans="15:15" x14ac:dyDescent="0.15">
      <c r="O136" s="1"/>
    </row>
    <row r="137" spans="15:15" x14ac:dyDescent="0.15">
      <c r="O137" s="1"/>
    </row>
    <row r="138" spans="15:15" x14ac:dyDescent="0.15">
      <c r="O138" s="1"/>
    </row>
    <row r="139" spans="15:15" x14ac:dyDescent="0.15">
      <c r="O139" s="1"/>
    </row>
    <row r="140" spans="15:15" x14ac:dyDescent="0.15">
      <c r="O140" s="1"/>
    </row>
    <row r="141" spans="15:15" x14ac:dyDescent="0.15">
      <c r="O141" s="1"/>
    </row>
    <row r="142" spans="15:15" x14ac:dyDescent="0.15">
      <c r="O142" s="1"/>
    </row>
    <row r="143" spans="15:15" x14ac:dyDescent="0.15">
      <c r="O143" s="1"/>
    </row>
    <row r="144" spans="15:15" x14ac:dyDescent="0.15">
      <c r="O144" s="1"/>
    </row>
    <row r="145" spans="15:15" x14ac:dyDescent="0.15">
      <c r="O145" s="1"/>
    </row>
    <row r="146" spans="15:15" x14ac:dyDescent="0.15">
      <c r="O146" s="1"/>
    </row>
    <row r="147" spans="15:15" x14ac:dyDescent="0.15">
      <c r="O147" s="1"/>
    </row>
    <row r="148" spans="15:15" x14ac:dyDescent="0.15">
      <c r="O148" s="1"/>
    </row>
    <row r="149" spans="15:15" x14ac:dyDescent="0.15">
      <c r="O149" s="1"/>
    </row>
    <row r="150" spans="15:15" x14ac:dyDescent="0.15">
      <c r="O150" s="1"/>
    </row>
    <row r="151" spans="15:15" x14ac:dyDescent="0.15">
      <c r="O151" s="1"/>
    </row>
    <row r="152" spans="15:15" x14ac:dyDescent="0.15">
      <c r="O152" s="1"/>
    </row>
    <row r="153" spans="15:15" x14ac:dyDescent="0.15">
      <c r="O153" s="1"/>
    </row>
    <row r="154" spans="15:15" x14ac:dyDescent="0.15">
      <c r="O154" s="1"/>
    </row>
    <row r="155" spans="15:15" x14ac:dyDescent="0.15">
      <c r="O155" s="1"/>
    </row>
    <row r="156" spans="15:15" x14ac:dyDescent="0.15">
      <c r="O156" s="1"/>
    </row>
    <row r="157" spans="15:15" x14ac:dyDescent="0.15">
      <c r="O157" s="1"/>
    </row>
    <row r="158" spans="15:15" x14ac:dyDescent="0.15">
      <c r="O158" s="1"/>
    </row>
    <row r="159" spans="15:15" x14ac:dyDescent="0.15">
      <c r="O159" s="1"/>
    </row>
    <row r="160" spans="15:15" x14ac:dyDescent="0.15">
      <c r="O160" s="1"/>
    </row>
    <row r="161" spans="15:15" x14ac:dyDescent="0.15">
      <c r="O161" s="1"/>
    </row>
    <row r="162" spans="15:15" x14ac:dyDescent="0.15">
      <c r="O162" s="1"/>
    </row>
    <row r="163" spans="15:15" x14ac:dyDescent="0.15">
      <c r="O163" s="1"/>
    </row>
    <row r="164" spans="15:15" x14ac:dyDescent="0.15">
      <c r="O164" s="1"/>
    </row>
    <row r="165" spans="15:15" x14ac:dyDescent="0.15">
      <c r="O165" s="1"/>
    </row>
    <row r="166" spans="15:15" x14ac:dyDescent="0.15">
      <c r="O166" s="1"/>
    </row>
    <row r="167" spans="15:15" x14ac:dyDescent="0.15">
      <c r="O167" s="1"/>
    </row>
    <row r="168" spans="15:15" x14ac:dyDescent="0.15">
      <c r="O168" s="1"/>
    </row>
    <row r="169" spans="15:15" x14ac:dyDescent="0.15">
      <c r="O169" s="1"/>
    </row>
    <row r="170" spans="15:15" x14ac:dyDescent="0.15">
      <c r="O170" s="1"/>
    </row>
    <row r="171" spans="15:15" x14ac:dyDescent="0.15">
      <c r="O171" s="1"/>
    </row>
    <row r="172" spans="15:15" x14ac:dyDescent="0.15">
      <c r="O172" s="1"/>
    </row>
    <row r="173" spans="15:15" x14ac:dyDescent="0.15">
      <c r="O173" s="1"/>
    </row>
    <row r="174" spans="15:15" x14ac:dyDescent="0.15">
      <c r="O174" s="1"/>
    </row>
    <row r="175" spans="15:15" x14ac:dyDescent="0.15">
      <c r="O175" s="1"/>
    </row>
    <row r="176" spans="15:15" x14ac:dyDescent="0.15">
      <c r="O176" s="1"/>
    </row>
    <row r="177" spans="15:15" x14ac:dyDescent="0.15">
      <c r="O177" s="1"/>
    </row>
    <row r="178" spans="15:15" x14ac:dyDescent="0.15">
      <c r="O178" s="1"/>
    </row>
    <row r="179" spans="15:15" x14ac:dyDescent="0.15">
      <c r="O179" s="1"/>
    </row>
    <row r="180" spans="15:15" x14ac:dyDescent="0.15">
      <c r="O180" s="1"/>
    </row>
    <row r="181" spans="15:15" x14ac:dyDescent="0.15">
      <c r="O181" s="1"/>
    </row>
    <row r="182" spans="15:15" x14ac:dyDescent="0.15">
      <c r="O182" s="1"/>
    </row>
    <row r="183" spans="15:15" x14ac:dyDescent="0.15">
      <c r="O183" s="1"/>
    </row>
    <row r="184" spans="15:15" x14ac:dyDescent="0.15">
      <c r="O184" s="1"/>
    </row>
    <row r="185" spans="15:15" x14ac:dyDescent="0.15">
      <c r="O185" s="1"/>
    </row>
    <row r="186" spans="15:15" x14ac:dyDescent="0.15">
      <c r="O186" s="1"/>
    </row>
    <row r="187" spans="15:15" x14ac:dyDescent="0.15">
      <c r="O187" s="1"/>
    </row>
    <row r="188" spans="15:15" x14ac:dyDescent="0.15">
      <c r="O188" s="1"/>
    </row>
    <row r="189" spans="15:15" x14ac:dyDescent="0.15">
      <c r="O189" s="1"/>
    </row>
    <row r="190" spans="15:15" x14ac:dyDescent="0.15">
      <c r="O190" s="1"/>
    </row>
    <row r="191" spans="15:15" x14ac:dyDescent="0.15">
      <c r="O191" s="1"/>
    </row>
    <row r="192" spans="15:15" x14ac:dyDescent="0.15">
      <c r="O192" s="1"/>
    </row>
    <row r="193" spans="15:15" x14ac:dyDescent="0.15">
      <c r="O193" s="1"/>
    </row>
    <row r="194" spans="15:15" x14ac:dyDescent="0.15">
      <c r="O194" s="1"/>
    </row>
    <row r="195" spans="15:15" x14ac:dyDescent="0.15">
      <c r="O195" s="1"/>
    </row>
    <row r="196" spans="15:15" x14ac:dyDescent="0.15">
      <c r="O196" s="1"/>
    </row>
    <row r="197" spans="15:15" x14ac:dyDescent="0.15">
      <c r="O197" s="1"/>
    </row>
    <row r="198" spans="15:15" x14ac:dyDescent="0.15">
      <c r="O198" s="1"/>
    </row>
    <row r="199" spans="15:15" x14ac:dyDescent="0.15">
      <c r="O199" s="1"/>
    </row>
    <row r="200" spans="15:15" x14ac:dyDescent="0.15">
      <c r="O200" s="1"/>
    </row>
    <row r="201" spans="15:15" x14ac:dyDescent="0.15">
      <c r="O201" s="1"/>
    </row>
    <row r="202" spans="15:15" x14ac:dyDescent="0.15">
      <c r="O202" s="1"/>
    </row>
    <row r="203" spans="15:15" x14ac:dyDescent="0.15">
      <c r="O203" s="1"/>
    </row>
    <row r="204" spans="15:15" x14ac:dyDescent="0.15">
      <c r="O204" s="1"/>
    </row>
    <row r="205" spans="15:15" x14ac:dyDescent="0.15">
      <c r="O205" s="1"/>
    </row>
    <row r="206" spans="15:15" x14ac:dyDescent="0.15">
      <c r="O206" s="1"/>
    </row>
    <row r="207" spans="15:15" x14ac:dyDescent="0.15">
      <c r="O207" s="1"/>
    </row>
    <row r="208" spans="15:15" x14ac:dyDescent="0.15">
      <c r="O208" s="1"/>
    </row>
    <row r="209" spans="15:15" x14ac:dyDescent="0.15">
      <c r="O209" s="1"/>
    </row>
    <row r="210" spans="15:15" x14ac:dyDescent="0.15">
      <c r="O210" s="1"/>
    </row>
    <row r="211" spans="15:15" x14ac:dyDescent="0.15">
      <c r="O211" s="1"/>
    </row>
    <row r="212" spans="15:15" x14ac:dyDescent="0.15">
      <c r="O212" s="1"/>
    </row>
    <row r="213" spans="15:15" x14ac:dyDescent="0.15">
      <c r="O213" s="1"/>
    </row>
    <row r="214" spans="15:15" x14ac:dyDescent="0.15">
      <c r="O214" s="1"/>
    </row>
    <row r="215" spans="15:15" x14ac:dyDescent="0.15">
      <c r="O215" s="1"/>
    </row>
    <row r="216" spans="15:15" x14ac:dyDescent="0.15">
      <c r="O216" s="1"/>
    </row>
    <row r="217" spans="15:15" x14ac:dyDescent="0.15">
      <c r="O217" s="1"/>
    </row>
    <row r="218" spans="15:15" x14ac:dyDescent="0.15">
      <c r="O218" s="1"/>
    </row>
    <row r="219" spans="15:15" x14ac:dyDescent="0.15">
      <c r="O219" s="1"/>
    </row>
    <row r="220" spans="15:15" x14ac:dyDescent="0.15">
      <c r="O220" s="1"/>
    </row>
    <row r="221" spans="15:15" x14ac:dyDescent="0.15">
      <c r="O221" s="1"/>
    </row>
    <row r="222" spans="15:15" x14ac:dyDescent="0.15">
      <c r="O222" s="1"/>
    </row>
    <row r="223" spans="15:15" x14ac:dyDescent="0.15">
      <c r="O223" s="1"/>
    </row>
    <row r="224" spans="15:15" x14ac:dyDescent="0.15">
      <c r="O224" s="1"/>
    </row>
  </sheetData>
  <sheetProtection password="8E71" sheet="1" objects="1" scenarios="1"/>
  <mergeCells count="2">
    <mergeCell ref="C8:M8"/>
    <mergeCell ref="C31:F32"/>
  </mergeCells>
  <phoneticPr fontId="0" type="noConversion"/>
  <dataValidations count="3">
    <dataValidation allowBlank="1" sqref="C1:C14 G14:K14 K37:L37 I33:I38 N1:IV1048576 C24:C29 H38 I24:M30 D33:G38 H33 C35:C38 D24:G30 D9:M13 L14:M18 C33 C40:M65536 H24:H29 D1:M7 A1:B1048576 M33:M38 J38:L38 J33:K36 L33:L35"/>
    <dataValidation type="decimal" errorStyle="warning" allowBlank="1" showErrorMessage="1" error="Please enter numeric values only." sqref="G17:G18">
      <formula1>0</formula1>
      <formula2>100</formula2>
    </dataValidation>
    <dataValidation type="decimal" allowBlank="1" showErrorMessage="1" error="Enter numeric values only" sqref="D21:H23 C22:C23 D17:F18 D14:F14">
      <formula1>0</formula1>
      <formula2>10000</formula2>
    </dataValidation>
  </dataValidations>
  <hyperlinks>
    <hyperlink ref="H36" r:id="rId1" display="mailto:info@megazyme.com"/>
    <hyperlink ref="H32" r:id="rId2" display="http://www.megazyme.com/"/>
    <hyperlink ref="H35" r:id="rId3"/>
    <hyperlink ref="H34" r:id="rId4"/>
  </hyperlinks>
  <pageMargins left="0.59055118110236227" right="0.59055118110236227" top="0.59055118110236227" bottom="0.98425196850393704" header="0.51181102362204722" footer="0.51181102362204722"/>
  <pageSetup paperSize="9" scale="82" orientation="landscape" horizontalDpi="360" verticalDpi="360"/>
  <headerFooter alignWithMargins="0">
    <oddFooter>&amp;LPrinted on &amp;D, Page &amp;P of &amp;N</oddFooter>
  </headerFooter>
  <rowBreaks count="2" manualBreakCount="2">
    <brk id="23" min="1" max="14" man="1"/>
    <brk id="38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135"/>
  <sheetViews>
    <sheetView workbookViewId="0">
      <selection activeCell="V11" sqref="V11"/>
    </sheetView>
  </sheetViews>
  <sheetFormatPr baseColWidth="10" defaultColWidth="12.33203125" defaultRowHeight="13" x14ac:dyDescent="0.15"/>
  <cols>
    <col min="1" max="1" width="1.6640625" style="66" customWidth="1"/>
    <col min="2" max="2" width="0.6640625" style="66" customWidth="1"/>
    <col min="3" max="3" width="3" style="66" bestFit="1" customWidth="1"/>
    <col min="4" max="4" width="17.83203125" style="66" customWidth="1"/>
    <col min="5" max="5" width="14.6640625" style="66" customWidth="1"/>
    <col min="6" max="9" width="9.83203125" style="66" customWidth="1"/>
    <col min="10" max="11" width="10.83203125" style="66" customWidth="1"/>
    <col min="12" max="12" width="1.83203125" style="66" customWidth="1"/>
    <col min="13" max="13" width="10.5" style="66" hidden="1" customWidth="1"/>
    <col min="14" max="14" width="10.83203125" style="66" hidden="1" customWidth="1"/>
    <col min="15" max="15" width="10.83203125" style="66" customWidth="1"/>
    <col min="16" max="17" width="10.5" style="66" hidden="1" customWidth="1"/>
    <col min="18" max="18" width="10.5" style="66" customWidth="1"/>
    <col min="19" max="19" width="10.83203125" style="66" hidden="1" customWidth="1"/>
    <col min="20" max="20" width="10.83203125" style="66" customWidth="1"/>
    <col min="21" max="21" width="0.6640625" style="66" customWidth="1"/>
    <col min="22" max="22" width="200.6640625" style="66" customWidth="1"/>
    <col min="23" max="16384" width="12.33203125" style="66"/>
  </cols>
  <sheetData>
    <row r="1" spans="1:22" s="2" customFormat="1" ht="7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2" s="2" customFormat="1" ht="108.75" customHeight="1" x14ac:dyDescent="0.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66"/>
    </row>
    <row r="3" spans="1:22" s="2" customFormat="1" ht="15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6"/>
    </row>
    <row r="4" spans="1:22" s="2" customFormat="1" x14ac:dyDescent="0.15">
      <c r="A4" s="1"/>
      <c r="B4" s="3"/>
      <c r="C4" s="3"/>
      <c r="D4" s="32" t="s">
        <v>21</v>
      </c>
      <c r="E4" s="164"/>
      <c r="F4" s="164"/>
      <c r="G4" s="164"/>
      <c r="H4" s="3"/>
      <c r="I4" s="3"/>
      <c r="J4" s="3"/>
      <c r="K4" s="3"/>
      <c r="L4" s="3"/>
      <c r="M4" s="3"/>
      <c r="N4" s="67"/>
      <c r="O4" s="67"/>
      <c r="P4" s="67"/>
      <c r="Q4" s="67"/>
      <c r="R4" s="67"/>
      <c r="S4" s="67"/>
      <c r="T4" s="67"/>
      <c r="U4" s="3"/>
      <c r="V4" s="66"/>
    </row>
    <row r="5" spans="1:22" s="2" customFormat="1" ht="15.25" customHeight="1" x14ac:dyDescent="0.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M5" s="68"/>
      <c r="N5" s="3"/>
      <c r="O5" s="3"/>
      <c r="P5" s="3"/>
      <c r="Q5" s="3"/>
      <c r="R5" s="3"/>
      <c r="S5" s="3"/>
      <c r="T5" s="3"/>
      <c r="U5" s="3"/>
      <c r="V5" s="66"/>
    </row>
    <row r="6" spans="1:22" s="70" customFormat="1" ht="18" customHeight="1" x14ac:dyDescent="0.15">
      <c r="A6" s="41"/>
      <c r="B6" s="42"/>
      <c r="C6" s="42"/>
      <c r="D6" s="42"/>
      <c r="E6" s="69" t="s">
        <v>22</v>
      </c>
      <c r="G6" s="42"/>
      <c r="H6" s="42"/>
      <c r="I6" s="42"/>
      <c r="J6" s="42"/>
      <c r="K6" s="42"/>
      <c r="L6" s="42"/>
      <c r="M6" s="42"/>
      <c r="N6" s="69"/>
      <c r="O6" s="69"/>
      <c r="P6" s="42"/>
      <c r="Q6" s="42"/>
      <c r="R6" s="42"/>
      <c r="S6" s="71"/>
      <c r="T6" s="71"/>
      <c r="U6" s="42"/>
      <c r="V6" s="72"/>
    </row>
    <row r="7" spans="1:22" s="2" customFormat="1" ht="18" x14ac:dyDescent="0.25">
      <c r="A7" s="1"/>
      <c r="B7" s="3"/>
      <c r="C7" s="5"/>
      <c r="D7" s="5"/>
      <c r="E7" s="73" t="s">
        <v>30</v>
      </c>
      <c r="F7" s="38" t="s">
        <v>19</v>
      </c>
      <c r="G7" s="38" t="s">
        <v>20</v>
      </c>
      <c r="H7" s="38" t="s">
        <v>29</v>
      </c>
      <c r="I7" s="38" t="s">
        <v>37</v>
      </c>
      <c r="J7" s="3"/>
      <c r="K7" s="74"/>
      <c r="L7" s="3"/>
      <c r="M7" s="3"/>
      <c r="N7" s="3"/>
      <c r="O7" s="3"/>
      <c r="P7" s="3"/>
      <c r="Q7" s="3"/>
      <c r="R7" s="3"/>
      <c r="S7" s="3"/>
      <c r="T7" s="3"/>
      <c r="U7" s="3"/>
      <c r="V7" s="66"/>
    </row>
    <row r="8" spans="1:22" s="2" customFormat="1" x14ac:dyDescent="0.15">
      <c r="A8" s="1"/>
      <c r="B8" s="3"/>
      <c r="C8" s="5"/>
      <c r="D8" s="5"/>
      <c r="E8" s="73" t="s">
        <v>35</v>
      </c>
      <c r="F8" s="65"/>
      <c r="G8" s="65"/>
      <c r="H8" s="65"/>
      <c r="I8" s="65"/>
      <c r="J8" s="3"/>
      <c r="K8" s="74"/>
      <c r="L8" s="3"/>
      <c r="M8" s="3"/>
      <c r="N8" s="3"/>
      <c r="O8" s="3"/>
      <c r="P8" s="3"/>
      <c r="Q8" s="3"/>
      <c r="R8" s="3"/>
      <c r="S8" s="3"/>
      <c r="T8" s="3"/>
      <c r="U8" s="3"/>
      <c r="V8" s="66"/>
    </row>
    <row r="9" spans="1:22" s="2" customFormat="1" x14ac:dyDescent="0.15">
      <c r="A9" s="1"/>
      <c r="B9" s="3"/>
      <c r="C9" s="5"/>
      <c r="D9" s="5"/>
      <c r="E9" s="75" t="s">
        <v>36</v>
      </c>
      <c r="F9" s="65"/>
      <c r="G9" s="65"/>
      <c r="H9" s="76"/>
      <c r="I9" s="76"/>
      <c r="J9" s="3"/>
      <c r="K9" s="74"/>
      <c r="L9" s="3"/>
      <c r="M9" s="3"/>
      <c r="N9" s="3"/>
      <c r="O9" s="3"/>
      <c r="P9" s="3"/>
      <c r="Q9" s="3"/>
      <c r="R9" s="3"/>
      <c r="S9" s="3"/>
      <c r="T9" s="3"/>
      <c r="U9" s="3"/>
      <c r="V9" s="66"/>
    </row>
    <row r="10" spans="1:22" s="77" customFormat="1" x14ac:dyDescent="0.15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66"/>
    </row>
    <row r="11" spans="1:22" s="70" customFormat="1" ht="18" customHeight="1" x14ac:dyDescent="0.2">
      <c r="A11" s="41"/>
      <c r="B11" s="42"/>
      <c r="C11" s="42"/>
      <c r="D11" s="42"/>
      <c r="E11" s="42"/>
      <c r="F11" s="69" t="s">
        <v>23</v>
      </c>
      <c r="G11" s="42"/>
      <c r="H11" s="42"/>
      <c r="I11" s="42"/>
      <c r="J11" s="42"/>
      <c r="K11" s="42"/>
      <c r="L11" s="42"/>
      <c r="M11" s="135"/>
      <c r="N11" s="69"/>
      <c r="O11" s="69" t="s">
        <v>9</v>
      </c>
      <c r="P11" s="42"/>
      <c r="Q11" s="42"/>
      <c r="R11" s="42"/>
      <c r="S11" s="71"/>
      <c r="T11" s="71"/>
      <c r="U11" s="3"/>
      <c r="V11" s="72"/>
    </row>
    <row r="12" spans="1:22" s="85" customFormat="1" ht="48" x14ac:dyDescent="0.15">
      <c r="A12" s="78"/>
      <c r="B12" s="79"/>
      <c r="C12" s="80"/>
      <c r="D12" s="39" t="s">
        <v>8</v>
      </c>
      <c r="E12" s="81" t="s">
        <v>30</v>
      </c>
      <c r="F12" s="40" t="s">
        <v>19</v>
      </c>
      <c r="G12" s="40" t="s">
        <v>20</v>
      </c>
      <c r="H12" s="40" t="s">
        <v>29</v>
      </c>
      <c r="I12" s="40" t="s">
        <v>37</v>
      </c>
      <c r="J12" s="6" t="s">
        <v>24</v>
      </c>
      <c r="K12" s="6" t="s">
        <v>25</v>
      </c>
      <c r="L12" s="82"/>
      <c r="M12" s="83" t="s">
        <v>28</v>
      </c>
      <c r="N12" s="142" t="s">
        <v>31</v>
      </c>
      <c r="O12" s="6" t="s">
        <v>31</v>
      </c>
      <c r="P12" s="83" t="s">
        <v>0</v>
      </c>
      <c r="Q12" s="146" t="s">
        <v>58</v>
      </c>
      <c r="R12" s="6" t="s">
        <v>58</v>
      </c>
      <c r="S12" s="150" t="s">
        <v>38</v>
      </c>
      <c r="T12" s="6" t="s">
        <v>38</v>
      </c>
      <c r="U12" s="3"/>
      <c r="V12" s="84"/>
    </row>
    <row r="13" spans="1:22" s="2" customFormat="1" ht="18" x14ac:dyDescent="0.25">
      <c r="A13" s="1"/>
      <c r="B13" s="3"/>
      <c r="C13" s="86">
        <v>1</v>
      </c>
      <c r="D13" s="61"/>
      <c r="E13" s="87" t="s">
        <v>39</v>
      </c>
      <c r="F13" s="140"/>
      <c r="G13" s="62"/>
      <c r="H13" s="62"/>
      <c r="I13" s="62"/>
      <c r="J13" s="63">
        <v>0.1</v>
      </c>
      <c r="K13" s="64">
        <v>1</v>
      </c>
      <c r="L13" s="88"/>
      <c r="M13" s="89">
        <f>(A1_sample-A2_sample)-(A1_blank_1-A2_blank_1)</f>
        <v>0</v>
      </c>
      <c r="N13" s="143" t="str">
        <f>IF(OR(ISBLANK(A1_sample),ISBLANK(A2_sample),ISBLANK(A1_blank_1),ISBLANK(A2_blank_1)),"",Change_absorbance)</f>
        <v/>
      </c>
      <c r="O13" s="90" t="str">
        <f>N13</f>
        <v/>
      </c>
      <c r="P13" s="91">
        <f>0.007082*M13*Dilution/Sample_volume</f>
        <v>0</v>
      </c>
      <c r="Q13" s="147" t="str">
        <f>IF(OR(ISBLANK(A1_sample),ISBLANK(A2_sample),ISBLANK(A1_blank_1),ISBLANK(A2_blank_1)),"",Concentration)</f>
        <v/>
      </c>
      <c r="R13" s="154" t="str">
        <f>Q13</f>
        <v/>
      </c>
      <c r="S13" s="151"/>
      <c r="T13" s="92"/>
      <c r="U13" s="3"/>
      <c r="V13" s="66"/>
    </row>
    <row r="14" spans="1:22" s="2" customFormat="1" ht="18" x14ac:dyDescent="0.25">
      <c r="A14" s="1"/>
      <c r="B14" s="3"/>
      <c r="C14" s="88"/>
      <c r="D14" s="93"/>
      <c r="E14" s="94" t="s">
        <v>40</v>
      </c>
      <c r="F14" s="95"/>
      <c r="G14" s="95"/>
      <c r="H14" s="95"/>
      <c r="I14" s="95"/>
      <c r="J14" s="95"/>
      <c r="K14" s="96"/>
      <c r="L14" s="88"/>
      <c r="M14" s="97">
        <f>(G13-H13)-(A2_blank_1-A3_blank_1)</f>
        <v>0</v>
      </c>
      <c r="N14" s="144" t="str">
        <f>IF(OR(ISBLANK(G13),ISBLANK(H13),ISBLANK(A2_blank_1),ISBLANK(A3_blank_1)),"",Change_absorbance)</f>
        <v/>
      </c>
      <c r="O14" s="98" t="str">
        <f>N14</f>
        <v/>
      </c>
      <c r="P14" s="99">
        <f>0.01273*M14*K13/J13</f>
        <v>0</v>
      </c>
      <c r="Q14" s="148" t="str">
        <f>IF(OR(ISBLANK(G13),ISBLANK(H13),ISBLANK(A2_blank_1),ISBLANK(A3_blank_1)),"",Concentration)</f>
        <v/>
      </c>
      <c r="R14" s="155" t="str">
        <f>Q14</f>
        <v/>
      </c>
      <c r="S14" s="152"/>
      <c r="T14" s="100"/>
      <c r="U14" s="3"/>
      <c r="V14" s="66"/>
    </row>
    <row r="15" spans="1:22" s="2" customFormat="1" ht="18" x14ac:dyDescent="0.25">
      <c r="A15" s="1"/>
      <c r="B15" s="3"/>
      <c r="C15" s="88"/>
      <c r="D15" s="93"/>
      <c r="E15" s="94" t="s">
        <v>41</v>
      </c>
      <c r="F15" s="95"/>
      <c r="G15" s="95"/>
      <c r="H15" s="95"/>
      <c r="I15" s="95"/>
      <c r="J15" s="95"/>
      <c r="K15" s="96"/>
      <c r="L15" s="88"/>
      <c r="M15" s="97">
        <f>(H13-I13)-(A3_blank_1-A4_blank_1)</f>
        <v>0</v>
      </c>
      <c r="N15" s="144" t="str">
        <f>IF(OR(ISBLANK(I13),ISBLANK(H13),ISBLANK(A4_blank_1),ISBLANK(A3_blank_1)),"",Change_absorbance)</f>
        <v/>
      </c>
      <c r="O15" s="98" t="str">
        <f>N15</f>
        <v/>
      </c>
      <c r="P15" s="99">
        <f>0.03719*M15*K13/J13</f>
        <v>0</v>
      </c>
      <c r="Q15" s="148" t="str">
        <f>IF(OR(ISBLANK(I13),ISBLANK(H13),ISBLANK(A4_blank_1),ISBLANK(A3_blank_1)),"",Concentration)</f>
        <v/>
      </c>
      <c r="R15" s="155" t="str">
        <f>Q15</f>
        <v/>
      </c>
      <c r="S15" s="152"/>
      <c r="T15" s="100"/>
      <c r="U15" s="3"/>
      <c r="V15" s="66"/>
    </row>
    <row r="16" spans="1:22" s="2" customFormat="1" ht="18" x14ac:dyDescent="0.25">
      <c r="A16" s="1"/>
      <c r="B16" s="3"/>
      <c r="C16" s="88"/>
      <c r="D16" s="93"/>
      <c r="E16" s="101" t="s">
        <v>42</v>
      </c>
      <c r="F16" s="95"/>
      <c r="G16" s="95"/>
      <c r="H16" s="113"/>
      <c r="I16" s="95"/>
      <c r="J16" s="95"/>
      <c r="K16" s="96"/>
      <c r="L16" s="88"/>
      <c r="M16" s="102"/>
      <c r="N16" s="144"/>
      <c r="O16" s="98"/>
      <c r="P16" s="99">
        <f>1000*((P13*14.01/17.03)+(P14*28.02/60.06)+(P15*42.03/174.21))</f>
        <v>0</v>
      </c>
      <c r="Q16" s="148"/>
      <c r="R16" s="155"/>
      <c r="S16" s="152" t="str">
        <f>IF(OR(ISBLANK(E13),ISBLANK(F13),ISBLANK(G13),ISBLANK(H13),ISBLANK(A1_blank_1),ISBLANK(A2_blank_1),ISBLANK(A3_blank_1),ISBLANK(A4_blank_1),),"",Concentration)</f>
        <v/>
      </c>
      <c r="T16" s="100" t="str">
        <f>S16</f>
        <v/>
      </c>
      <c r="U16" s="3"/>
      <c r="V16" s="66"/>
    </row>
    <row r="17" spans="1:22" s="2" customFormat="1" ht="16" x14ac:dyDescent="0.2">
      <c r="A17" s="1"/>
      <c r="B17" s="3"/>
      <c r="C17" s="88"/>
      <c r="D17" s="93"/>
      <c r="E17" s="101" t="s">
        <v>36</v>
      </c>
      <c r="F17" s="112"/>
      <c r="G17" s="112"/>
      <c r="H17" s="95"/>
      <c r="I17" s="95"/>
      <c r="J17" s="115">
        <v>0.05</v>
      </c>
      <c r="K17" s="116">
        <v>1</v>
      </c>
      <c r="L17" s="88"/>
      <c r="M17" s="97">
        <f>(A2_sample-A1_sample)-(A2_blank_pan-A1_blank_pan)</f>
        <v>0</v>
      </c>
      <c r="N17" s="144" t="str">
        <f>IF(OR(ISBLANK(A1_sample),ISBLANK(A2_sample),ISBLANK(A2_blank_pan),ISBLANK(A1_blank_pan)),"",Change_absorbance)</f>
        <v/>
      </c>
      <c r="O17" s="98" t="str">
        <f>N17</f>
        <v/>
      </c>
      <c r="P17" s="99">
        <f>6.487*M17*K17/J17</f>
        <v>0</v>
      </c>
      <c r="Q17" s="148"/>
      <c r="R17" s="155"/>
      <c r="S17" s="152" t="str">
        <f>IF(OR(ISBLANK(A1_sample),ISBLANK(A2_sample),ISBLANK(A1_blank_pan),ISBLANK(A2_blank_pan)),"",Concentration)</f>
        <v/>
      </c>
      <c r="T17" s="100" t="str">
        <f>S17</f>
        <v/>
      </c>
      <c r="U17" s="3"/>
      <c r="V17" s="66"/>
    </row>
    <row r="18" spans="1:22" s="2" customFormat="1" ht="18" x14ac:dyDescent="0.25">
      <c r="A18" s="1"/>
      <c r="B18" s="3"/>
      <c r="C18" s="103"/>
      <c r="D18" s="104"/>
      <c r="E18" s="105" t="s">
        <v>43</v>
      </c>
      <c r="F18" s="106"/>
      <c r="G18" s="106"/>
      <c r="H18" s="106"/>
      <c r="I18" s="106"/>
      <c r="J18" s="106"/>
      <c r="K18" s="107"/>
      <c r="L18" s="88"/>
      <c r="M18" s="108"/>
      <c r="N18" s="145"/>
      <c r="O18" s="109"/>
      <c r="P18" s="110">
        <f>1000*((P13*14.01/17.03)+(P14*28.02/60.06)+(P15*28.02/174.21))+P17</f>
        <v>0</v>
      </c>
      <c r="Q18" s="149"/>
      <c r="R18" s="156"/>
      <c r="S18" s="153" t="str">
        <f>IF(OR(ISBLANK(E13),ISBLANK(F13),ISBLANK(G13),ISBLANK(H13),ISBLANK(A1_blank_1),ISBLANK(A2_blank_1),ISBLANK(A3_blank_1),ISBLANK(A4_blank_1),ISBLANK(A1_blank_pan),ISBLANK(A2_blank_pan),O17=0,ISBLANK(E17),ISBLANK(F17)),"",Concentration)</f>
        <v/>
      </c>
      <c r="T18" s="111" t="str">
        <f>S18</f>
        <v/>
      </c>
      <c r="U18" s="3"/>
      <c r="V18" s="66"/>
    </row>
    <row r="19" spans="1:22" s="2" customFormat="1" ht="18" x14ac:dyDescent="0.25">
      <c r="A19" s="1"/>
      <c r="B19" s="3"/>
      <c r="C19" s="86">
        <v>2</v>
      </c>
      <c r="D19" s="61"/>
      <c r="E19" s="87" t="s">
        <v>39</v>
      </c>
      <c r="F19" s="62"/>
      <c r="G19" s="62"/>
      <c r="H19" s="62"/>
      <c r="I19" s="62"/>
      <c r="J19" s="63">
        <v>0.1</v>
      </c>
      <c r="K19" s="64">
        <v>1</v>
      </c>
      <c r="L19" s="88"/>
      <c r="M19" s="89">
        <f>(A1_sample-A2_sample)-(A1_blank_1-A2_blank_1)</f>
        <v>0</v>
      </c>
      <c r="N19" s="143" t="str">
        <f>IF(OR(ISBLANK(A1_sample),ISBLANK(A2_sample),ISBLANK(A1_blank_1),ISBLANK(A2_blank_1)),"",Change_absorbance)</f>
        <v/>
      </c>
      <c r="O19" s="90" t="str">
        <f>N19</f>
        <v/>
      </c>
      <c r="P19" s="91">
        <f>0.007082*M19*Dilution/Sample_volume</f>
        <v>0</v>
      </c>
      <c r="Q19" s="147" t="str">
        <f>IF(OR(ISBLANK(A1_sample),ISBLANK(A2_sample),ISBLANK(A1_blank_1),ISBLANK(A2_blank_1)),"",Concentration)</f>
        <v/>
      </c>
      <c r="R19" s="154" t="str">
        <f>Q19</f>
        <v/>
      </c>
      <c r="S19" s="151"/>
      <c r="T19" s="92"/>
      <c r="U19" s="3"/>
      <c r="V19" s="66"/>
    </row>
    <row r="20" spans="1:22" s="2" customFormat="1" ht="18" x14ac:dyDescent="0.25">
      <c r="A20" s="1"/>
      <c r="B20" s="3"/>
      <c r="C20" s="88"/>
      <c r="D20" s="93"/>
      <c r="E20" s="94" t="s">
        <v>40</v>
      </c>
      <c r="F20" s="95"/>
      <c r="G20" s="95"/>
      <c r="H20" s="95"/>
      <c r="I20" s="95"/>
      <c r="J20" s="95"/>
      <c r="K20" s="96"/>
      <c r="L20" s="88"/>
      <c r="M20" s="97">
        <f>(G19-H19)-(A2_blank_1-A3_blank_1)</f>
        <v>0</v>
      </c>
      <c r="N20" s="144" t="str">
        <f>IF(OR(ISBLANK(G19),ISBLANK(H19),ISBLANK(A2_blank_1),ISBLANK(A3_blank_1)),"",Change_absorbance)</f>
        <v/>
      </c>
      <c r="O20" s="98" t="str">
        <f>N20</f>
        <v/>
      </c>
      <c r="P20" s="99">
        <f>0.01273*M20*K19/J19</f>
        <v>0</v>
      </c>
      <c r="Q20" s="148" t="str">
        <f>IF(OR(ISBLANK(G19),ISBLANK(H19),ISBLANK(A2_blank_1),ISBLANK(A3_blank_1)),"",Concentration)</f>
        <v/>
      </c>
      <c r="R20" s="155" t="str">
        <f>Q20</f>
        <v/>
      </c>
      <c r="S20" s="152"/>
      <c r="T20" s="100"/>
      <c r="U20" s="3"/>
      <c r="V20" s="66"/>
    </row>
    <row r="21" spans="1:22" s="2" customFormat="1" ht="18" x14ac:dyDescent="0.25">
      <c r="A21" s="1"/>
      <c r="B21" s="3"/>
      <c r="C21" s="88"/>
      <c r="D21" s="93"/>
      <c r="E21" s="94" t="s">
        <v>41</v>
      </c>
      <c r="F21" s="95"/>
      <c r="G21" s="95"/>
      <c r="H21" s="95"/>
      <c r="I21" s="95"/>
      <c r="J21" s="95"/>
      <c r="K21" s="96"/>
      <c r="L21" s="88"/>
      <c r="M21" s="97">
        <f>(H19-I19)-(A3_blank_1-A4_blank_1)</f>
        <v>0</v>
      </c>
      <c r="N21" s="144" t="str">
        <f>IF(OR(ISBLANK(I19),ISBLANK(H19),ISBLANK(A4_blank_1),ISBLANK(A3_blank_1)),"",Change_absorbance)</f>
        <v/>
      </c>
      <c r="O21" s="98" t="str">
        <f>N21</f>
        <v/>
      </c>
      <c r="P21" s="99">
        <f>0.03719*M21*K19/J19</f>
        <v>0</v>
      </c>
      <c r="Q21" s="148" t="str">
        <f>IF(OR(ISBLANK(I19),ISBLANK(H19),ISBLANK(A4_blank_1),ISBLANK(A3_blank_1)),"",Concentration)</f>
        <v/>
      </c>
      <c r="R21" s="155" t="str">
        <f>Q21</f>
        <v/>
      </c>
      <c r="S21" s="152"/>
      <c r="T21" s="100"/>
      <c r="U21" s="3"/>
      <c r="V21" s="66"/>
    </row>
    <row r="22" spans="1:22" s="2" customFormat="1" ht="18" x14ac:dyDescent="0.25">
      <c r="A22" s="1"/>
      <c r="B22" s="3"/>
      <c r="C22" s="88"/>
      <c r="D22" s="93"/>
      <c r="E22" s="101" t="s">
        <v>42</v>
      </c>
      <c r="F22" s="95"/>
      <c r="G22" s="95"/>
      <c r="H22" s="95"/>
      <c r="I22" s="95"/>
      <c r="J22" s="95"/>
      <c r="K22" s="96"/>
      <c r="L22" s="88"/>
      <c r="M22" s="102"/>
      <c r="N22" s="144"/>
      <c r="O22" s="98"/>
      <c r="P22" s="99">
        <f>1000*((P19*14.01/17.03)+(P20*28.02/60.06)+(P21*42.03/174.21))</f>
        <v>0</v>
      </c>
      <c r="Q22" s="148"/>
      <c r="R22" s="155"/>
      <c r="S22" s="152" t="str">
        <f>IF(OR(ISBLANK(E19),ISBLANK(F19),ISBLANK(G19),ISBLANK(H19),ISBLANK(A1_blank_1),ISBLANK(A2_blank_1),ISBLANK(A3_blank_1),ISBLANK(A4_blank_1),),"",Concentration)</f>
        <v/>
      </c>
      <c r="T22" s="100" t="str">
        <f>S22</f>
        <v/>
      </c>
      <c r="U22" s="3"/>
      <c r="V22" s="66"/>
    </row>
    <row r="23" spans="1:22" s="2" customFormat="1" ht="16" x14ac:dyDescent="0.2">
      <c r="A23" s="1"/>
      <c r="B23" s="3"/>
      <c r="C23" s="88"/>
      <c r="D23" s="93"/>
      <c r="E23" s="101" t="s">
        <v>36</v>
      </c>
      <c r="F23" s="112"/>
      <c r="G23" s="112"/>
      <c r="H23" s="95"/>
      <c r="I23" s="95"/>
      <c r="J23" s="115">
        <v>0.05</v>
      </c>
      <c r="K23" s="116">
        <v>1</v>
      </c>
      <c r="L23" s="88"/>
      <c r="M23" s="97">
        <f>(A2_sample-A1_sample)-(A2_blank_pan-A1_blank_pan)</f>
        <v>0</v>
      </c>
      <c r="N23" s="144" t="str">
        <f>IF(OR(ISBLANK(A1_sample),ISBLANK(A2_sample),ISBLANK(A2_blank_pan),ISBLANK(A1_blank_pan)),"",Change_absorbance)</f>
        <v/>
      </c>
      <c r="O23" s="98" t="str">
        <f>N23</f>
        <v/>
      </c>
      <c r="P23" s="99">
        <f>6.487*M23*K23/J23</f>
        <v>0</v>
      </c>
      <c r="Q23" s="148"/>
      <c r="R23" s="155"/>
      <c r="S23" s="152" t="str">
        <f>IF(OR(ISBLANK(A1_sample),ISBLANK(A2_sample),ISBLANK(A1_blank_pan),ISBLANK(A2_blank_pan)),"",Concentration)</f>
        <v/>
      </c>
      <c r="T23" s="100" t="str">
        <f>S23</f>
        <v/>
      </c>
      <c r="U23" s="3"/>
      <c r="V23" s="66"/>
    </row>
    <row r="24" spans="1:22" s="2" customFormat="1" ht="18" x14ac:dyDescent="0.25">
      <c r="A24" s="1"/>
      <c r="B24" s="3"/>
      <c r="C24" s="103"/>
      <c r="D24" s="104"/>
      <c r="E24" s="105" t="s">
        <v>43</v>
      </c>
      <c r="F24" s="106"/>
      <c r="G24" s="106"/>
      <c r="H24" s="106"/>
      <c r="I24" s="106"/>
      <c r="J24" s="106"/>
      <c r="K24" s="107"/>
      <c r="L24" s="88"/>
      <c r="M24" s="108"/>
      <c r="N24" s="145"/>
      <c r="O24" s="109"/>
      <c r="P24" s="110">
        <f>1000*((P19*14.01/17.03)+(P20*28.02/60.06)+(P21*28.02/174.21))+P23</f>
        <v>0</v>
      </c>
      <c r="Q24" s="149"/>
      <c r="R24" s="156"/>
      <c r="S24" s="153" t="str">
        <f>IF(OR(ISBLANK(E19),ISBLANK(F19),ISBLANK(G19),ISBLANK(H19),ISBLANK(A1_blank_1),ISBLANK(A2_blank_1),ISBLANK(A3_blank_1),ISBLANK(A4_blank_1),ISBLANK(A1_blank_pan),ISBLANK(A2_blank_pan),O23=0,ISBLANK(E23),ISBLANK(F23)),"",Concentration)</f>
        <v/>
      </c>
      <c r="T24" s="111" t="str">
        <f>S24</f>
        <v/>
      </c>
      <c r="U24" s="3"/>
      <c r="V24" s="66"/>
    </row>
    <row r="25" spans="1:22" s="2" customFormat="1" ht="18" x14ac:dyDescent="0.25">
      <c r="A25" s="1"/>
      <c r="B25" s="3"/>
      <c r="C25" s="86">
        <v>3</v>
      </c>
      <c r="D25" s="61"/>
      <c r="E25" s="87" t="s">
        <v>39</v>
      </c>
      <c r="F25" s="62"/>
      <c r="G25" s="62"/>
      <c r="H25" s="62"/>
      <c r="I25" s="62"/>
      <c r="J25" s="63">
        <v>0.1</v>
      </c>
      <c r="K25" s="64">
        <v>1</v>
      </c>
      <c r="L25" s="88"/>
      <c r="M25" s="89">
        <f>(A1_sample-A2_sample)-(A1_blank_1-A2_blank_1)</f>
        <v>0</v>
      </c>
      <c r="N25" s="143" t="str">
        <f>IF(OR(ISBLANK(A1_sample),ISBLANK(A2_sample),ISBLANK(A1_blank_1),ISBLANK(A2_blank_1)),"",Change_absorbance)</f>
        <v/>
      </c>
      <c r="O25" s="90" t="str">
        <f>N25</f>
        <v/>
      </c>
      <c r="P25" s="91">
        <f>0.007082*M25*Dilution/Sample_volume</f>
        <v>0</v>
      </c>
      <c r="Q25" s="147" t="str">
        <f>IF(OR(ISBLANK(A1_sample),ISBLANK(A2_sample),ISBLANK(A1_blank_1),ISBLANK(A2_blank_1)),"",Concentration)</f>
        <v/>
      </c>
      <c r="R25" s="154" t="str">
        <f>Q25</f>
        <v/>
      </c>
      <c r="S25" s="151"/>
      <c r="T25" s="92"/>
      <c r="U25" s="3"/>
      <c r="V25" s="66"/>
    </row>
    <row r="26" spans="1:22" s="2" customFormat="1" ht="18" x14ac:dyDescent="0.25">
      <c r="A26" s="1"/>
      <c r="B26" s="3"/>
      <c r="C26" s="88"/>
      <c r="D26" s="93"/>
      <c r="E26" s="94" t="s">
        <v>40</v>
      </c>
      <c r="F26" s="95"/>
      <c r="G26" s="95"/>
      <c r="H26" s="95"/>
      <c r="I26" s="95"/>
      <c r="J26" s="95"/>
      <c r="K26" s="96"/>
      <c r="L26" s="88"/>
      <c r="M26" s="97">
        <f>(G25-H25)-(A2_blank_1-A3_blank_1)</f>
        <v>0</v>
      </c>
      <c r="N26" s="144" t="str">
        <f>IF(OR(ISBLANK(G25),ISBLANK(H25),ISBLANK(A2_blank_1),ISBLANK(A3_blank_1)),"",Change_absorbance)</f>
        <v/>
      </c>
      <c r="O26" s="98" t="str">
        <f>N26</f>
        <v/>
      </c>
      <c r="P26" s="99">
        <f>0.01273*M26*K25/J25</f>
        <v>0</v>
      </c>
      <c r="Q26" s="148" t="str">
        <f>IF(OR(ISBLANK(G25),ISBLANK(H25),ISBLANK(A2_blank_1),ISBLANK(A3_blank_1)),"",Concentration)</f>
        <v/>
      </c>
      <c r="R26" s="155" t="str">
        <f>Q26</f>
        <v/>
      </c>
      <c r="S26" s="152"/>
      <c r="T26" s="100"/>
      <c r="U26" s="3"/>
      <c r="V26" s="66"/>
    </row>
    <row r="27" spans="1:22" s="2" customFormat="1" ht="18" x14ac:dyDescent="0.25">
      <c r="A27" s="1"/>
      <c r="B27" s="3"/>
      <c r="C27" s="88"/>
      <c r="D27" s="93"/>
      <c r="E27" s="94" t="s">
        <v>41</v>
      </c>
      <c r="F27" s="95"/>
      <c r="G27" s="95"/>
      <c r="H27" s="95"/>
      <c r="I27" s="95"/>
      <c r="J27" s="95"/>
      <c r="K27" s="96"/>
      <c r="L27" s="88"/>
      <c r="M27" s="97">
        <f>(H25-I25)-(A3_blank_1-A4_blank_1)</f>
        <v>0</v>
      </c>
      <c r="N27" s="144" t="str">
        <f>IF(OR(ISBLANK(I25),ISBLANK(H25),ISBLANK(A4_blank_1),ISBLANK(A3_blank_1)),"",Change_absorbance)</f>
        <v/>
      </c>
      <c r="O27" s="98" t="str">
        <f>N27</f>
        <v/>
      </c>
      <c r="P27" s="99">
        <f>0.03719*M27*K25/J25</f>
        <v>0</v>
      </c>
      <c r="Q27" s="148" t="str">
        <f>IF(OR(ISBLANK(I25),ISBLANK(H25),ISBLANK(A4_blank_1),ISBLANK(A3_blank_1)),"",Concentration)</f>
        <v/>
      </c>
      <c r="R27" s="155" t="str">
        <f>Q27</f>
        <v/>
      </c>
      <c r="S27" s="152"/>
      <c r="T27" s="100"/>
      <c r="U27" s="3"/>
      <c r="V27" s="66"/>
    </row>
    <row r="28" spans="1:22" s="2" customFormat="1" ht="18" x14ac:dyDescent="0.25">
      <c r="A28" s="1"/>
      <c r="B28" s="3"/>
      <c r="C28" s="88"/>
      <c r="D28" s="93"/>
      <c r="E28" s="101" t="s">
        <v>42</v>
      </c>
      <c r="F28" s="95"/>
      <c r="G28" s="95"/>
      <c r="H28" s="95"/>
      <c r="I28" s="95"/>
      <c r="J28" s="95"/>
      <c r="K28" s="96"/>
      <c r="L28" s="88"/>
      <c r="M28" s="102"/>
      <c r="N28" s="144"/>
      <c r="O28" s="98"/>
      <c r="P28" s="99">
        <f>1000*((P25*14.01/17.03)+(P26*28.02/60.06)+(P27*42.03/174.21))</f>
        <v>0</v>
      </c>
      <c r="Q28" s="148"/>
      <c r="R28" s="155"/>
      <c r="S28" s="152" t="str">
        <f>IF(OR(ISBLANK(E25),ISBLANK(F25),ISBLANK(G25),ISBLANK(H25),ISBLANK(A1_blank_1),ISBLANK(A2_blank_1),ISBLANK(A3_blank_1),ISBLANK(A4_blank_1),),"",Concentration)</f>
        <v/>
      </c>
      <c r="T28" s="100" t="str">
        <f>S28</f>
        <v/>
      </c>
      <c r="U28" s="3"/>
      <c r="V28" s="66"/>
    </row>
    <row r="29" spans="1:22" s="2" customFormat="1" ht="16" x14ac:dyDescent="0.2">
      <c r="A29" s="1"/>
      <c r="B29" s="3"/>
      <c r="C29" s="88"/>
      <c r="D29" s="93"/>
      <c r="E29" s="101" t="s">
        <v>36</v>
      </c>
      <c r="F29" s="112"/>
      <c r="G29" s="112"/>
      <c r="H29" s="95"/>
      <c r="I29" s="95"/>
      <c r="J29" s="115">
        <v>0.05</v>
      </c>
      <c r="K29" s="116">
        <v>1</v>
      </c>
      <c r="L29" s="88"/>
      <c r="M29" s="97">
        <f>(A2_sample-A1_sample)-(A2_blank_pan-A1_blank_pan)</f>
        <v>0</v>
      </c>
      <c r="N29" s="144" t="str">
        <f>IF(OR(ISBLANK(A1_sample),ISBLANK(A2_sample),ISBLANK(A2_blank_pan),ISBLANK(A1_blank_pan)),"",Change_absorbance)</f>
        <v/>
      </c>
      <c r="O29" s="98" t="str">
        <f>N29</f>
        <v/>
      </c>
      <c r="P29" s="99">
        <f>6.487*M29*K29/J29</f>
        <v>0</v>
      </c>
      <c r="Q29" s="148"/>
      <c r="R29" s="155"/>
      <c r="S29" s="152" t="str">
        <f>IF(OR(ISBLANK(A1_sample),ISBLANK(A2_sample),ISBLANK(A1_blank_pan),ISBLANK(A2_blank_pan)),"",Concentration)</f>
        <v/>
      </c>
      <c r="T29" s="100" t="str">
        <f>S29</f>
        <v/>
      </c>
      <c r="U29" s="3"/>
      <c r="V29" s="66"/>
    </row>
    <row r="30" spans="1:22" s="2" customFormat="1" ht="18" x14ac:dyDescent="0.25">
      <c r="A30" s="1"/>
      <c r="B30" s="3"/>
      <c r="C30" s="103"/>
      <c r="D30" s="104"/>
      <c r="E30" s="105" t="s">
        <v>43</v>
      </c>
      <c r="F30" s="106"/>
      <c r="G30" s="106"/>
      <c r="H30" s="106"/>
      <c r="I30" s="106"/>
      <c r="J30" s="106"/>
      <c r="K30" s="107"/>
      <c r="L30" s="88"/>
      <c r="M30" s="108"/>
      <c r="N30" s="145"/>
      <c r="O30" s="109"/>
      <c r="P30" s="110">
        <f>1000*((P25*14.01/17.03)+(P26*28.02/60.06)+(P27*28.02/174.21))+P29</f>
        <v>0</v>
      </c>
      <c r="Q30" s="149"/>
      <c r="R30" s="156"/>
      <c r="S30" s="153" t="str">
        <f>IF(OR(ISBLANK(E25),ISBLANK(F25),ISBLANK(G25),ISBLANK(H25),ISBLANK(A1_blank_1),ISBLANK(A2_blank_1),ISBLANK(A3_blank_1),ISBLANK(A4_blank_1),ISBLANK(A1_blank_pan),ISBLANK(A2_blank_pan),O29=0,ISBLANK(E29),ISBLANK(F29)),"",Concentration)</f>
        <v/>
      </c>
      <c r="T30" s="111" t="str">
        <f>S30</f>
        <v/>
      </c>
      <c r="U30" s="3"/>
      <c r="V30" s="66"/>
    </row>
    <row r="31" spans="1:22" s="2" customFormat="1" ht="18" x14ac:dyDescent="0.25">
      <c r="A31" s="1"/>
      <c r="B31" s="3"/>
      <c r="C31" s="86">
        <v>4</v>
      </c>
      <c r="D31" s="61"/>
      <c r="E31" s="87" t="s">
        <v>39</v>
      </c>
      <c r="F31" s="140"/>
      <c r="G31" s="62"/>
      <c r="H31" s="62"/>
      <c r="I31" s="62"/>
      <c r="J31" s="63">
        <v>0.1</v>
      </c>
      <c r="K31" s="64">
        <v>1</v>
      </c>
      <c r="L31" s="88"/>
      <c r="M31" s="89">
        <f>(A1_sample-A2_sample)-(A1_blank_1-A2_blank_1)</f>
        <v>0</v>
      </c>
      <c r="N31" s="143" t="str">
        <f>IF(OR(ISBLANK(A1_sample),ISBLANK(A2_sample),ISBLANK(A1_blank_1),ISBLANK(A2_blank_1)),"",Change_absorbance)</f>
        <v/>
      </c>
      <c r="O31" s="90" t="str">
        <f>N31</f>
        <v/>
      </c>
      <c r="P31" s="91">
        <f>0.007082*M31*Dilution/Sample_volume</f>
        <v>0</v>
      </c>
      <c r="Q31" s="147" t="str">
        <f>IF(OR(ISBLANK(A1_sample),ISBLANK(A2_sample),ISBLANK(A1_blank_1),ISBLANK(A2_blank_1)),"",Concentration)</f>
        <v/>
      </c>
      <c r="R31" s="154" t="str">
        <f>Q31</f>
        <v/>
      </c>
      <c r="S31" s="151"/>
      <c r="T31" s="92"/>
      <c r="U31" s="3"/>
      <c r="V31" s="66"/>
    </row>
    <row r="32" spans="1:22" s="2" customFormat="1" ht="18" x14ac:dyDescent="0.25">
      <c r="A32" s="1"/>
      <c r="B32" s="3"/>
      <c r="C32" s="88"/>
      <c r="D32" s="93"/>
      <c r="E32" s="94" t="s">
        <v>40</v>
      </c>
      <c r="F32" s="95"/>
      <c r="G32" s="95"/>
      <c r="H32" s="95"/>
      <c r="I32" s="95"/>
      <c r="J32" s="95"/>
      <c r="K32" s="96"/>
      <c r="L32" s="88"/>
      <c r="M32" s="97">
        <f>(G31-H31)-(A2_blank_1-A3_blank_1)</f>
        <v>0</v>
      </c>
      <c r="N32" s="144" t="str">
        <f>IF(OR(ISBLANK(G31),ISBLANK(H31),ISBLANK(A2_blank_1),ISBLANK(A3_blank_1)),"",Change_absorbance)</f>
        <v/>
      </c>
      <c r="O32" s="98" t="str">
        <f>N32</f>
        <v/>
      </c>
      <c r="P32" s="99">
        <f>0.01273*M32*K31/J31</f>
        <v>0</v>
      </c>
      <c r="Q32" s="148" t="str">
        <f>IF(OR(ISBLANK(G31),ISBLANK(H31),ISBLANK(A2_blank_1),ISBLANK(A3_blank_1)),"",Concentration)</f>
        <v/>
      </c>
      <c r="R32" s="155" t="str">
        <f>Q32</f>
        <v/>
      </c>
      <c r="S32" s="152"/>
      <c r="T32" s="100"/>
      <c r="U32" s="3"/>
      <c r="V32" s="66"/>
    </row>
    <row r="33" spans="1:22" s="2" customFormat="1" ht="18" x14ac:dyDescent="0.25">
      <c r="A33" s="1"/>
      <c r="B33" s="3"/>
      <c r="C33" s="88"/>
      <c r="D33" s="93"/>
      <c r="E33" s="94" t="s">
        <v>41</v>
      </c>
      <c r="F33" s="95"/>
      <c r="G33" s="95"/>
      <c r="H33" s="95"/>
      <c r="I33" s="95"/>
      <c r="J33" s="95"/>
      <c r="K33" s="96"/>
      <c r="L33" s="88"/>
      <c r="M33" s="97">
        <f>(H31-I31)-(A3_blank_1-A4_blank_1)</f>
        <v>0</v>
      </c>
      <c r="N33" s="144" t="str">
        <f>IF(OR(ISBLANK(I31),ISBLANK(H31),ISBLANK(A4_blank_1),ISBLANK(A3_blank_1)),"",Change_absorbance)</f>
        <v/>
      </c>
      <c r="O33" s="98" t="str">
        <f>N33</f>
        <v/>
      </c>
      <c r="P33" s="99">
        <f>0.03719*M33*K31/J31</f>
        <v>0</v>
      </c>
      <c r="Q33" s="148" t="str">
        <f>IF(OR(ISBLANK(I31),ISBLANK(H31),ISBLANK(A4_blank_1),ISBLANK(A3_blank_1)),"",Concentration)</f>
        <v/>
      </c>
      <c r="R33" s="155" t="str">
        <f>Q33</f>
        <v/>
      </c>
      <c r="S33" s="152"/>
      <c r="T33" s="100"/>
      <c r="U33" s="3"/>
      <c r="V33" s="66"/>
    </row>
    <row r="34" spans="1:22" s="2" customFormat="1" ht="18" x14ac:dyDescent="0.25">
      <c r="A34" s="1"/>
      <c r="B34" s="3"/>
      <c r="C34" s="88"/>
      <c r="D34" s="93"/>
      <c r="E34" s="101" t="s">
        <v>42</v>
      </c>
      <c r="F34" s="95"/>
      <c r="G34" s="95"/>
      <c r="H34" s="113"/>
      <c r="I34" s="95"/>
      <c r="J34" s="95"/>
      <c r="K34" s="96"/>
      <c r="L34" s="88"/>
      <c r="M34" s="102"/>
      <c r="N34" s="144"/>
      <c r="O34" s="98"/>
      <c r="P34" s="99">
        <f>1000*((P31*14.01/17.03)+(P32*28.02/60.06)+(P33*42.03/174.21))</f>
        <v>0</v>
      </c>
      <c r="Q34" s="148"/>
      <c r="R34" s="155"/>
      <c r="S34" s="152" t="str">
        <f>IF(OR(ISBLANK(E31),ISBLANK(F31),ISBLANK(G31),ISBLANK(H31),ISBLANK(A1_blank_1),ISBLANK(A2_blank_1),ISBLANK(A3_blank_1),ISBLANK(A4_blank_1),),"",Concentration)</f>
        <v/>
      </c>
      <c r="T34" s="100" t="str">
        <f>S34</f>
        <v/>
      </c>
      <c r="U34" s="3"/>
      <c r="V34" s="66"/>
    </row>
    <row r="35" spans="1:22" s="2" customFormat="1" ht="16" x14ac:dyDescent="0.2">
      <c r="A35" s="1"/>
      <c r="B35" s="3"/>
      <c r="C35" s="88"/>
      <c r="D35" s="93"/>
      <c r="E35" s="101" t="s">
        <v>36</v>
      </c>
      <c r="F35" s="112"/>
      <c r="G35" s="112"/>
      <c r="H35" s="95"/>
      <c r="I35" s="95"/>
      <c r="J35" s="115">
        <v>0.05</v>
      </c>
      <c r="K35" s="116">
        <v>1</v>
      </c>
      <c r="L35" s="88"/>
      <c r="M35" s="97">
        <f>(A2_sample-A1_sample)-(A2_blank_pan-A1_blank_pan)</f>
        <v>0</v>
      </c>
      <c r="N35" s="144" t="str">
        <f>IF(OR(ISBLANK(A1_sample),ISBLANK(A2_sample),ISBLANK(A2_blank_pan),ISBLANK(A1_blank_pan)),"",Change_absorbance)</f>
        <v/>
      </c>
      <c r="O35" s="98" t="str">
        <f>N35</f>
        <v/>
      </c>
      <c r="P35" s="99">
        <f>6.487*M35*K35/J35</f>
        <v>0</v>
      </c>
      <c r="Q35" s="148"/>
      <c r="R35" s="155"/>
      <c r="S35" s="152" t="str">
        <f>IF(OR(ISBLANK(A1_sample),ISBLANK(A2_sample),ISBLANK(A1_blank_pan),ISBLANK(A2_blank_pan)),"",Concentration)</f>
        <v/>
      </c>
      <c r="T35" s="100" t="str">
        <f>S35</f>
        <v/>
      </c>
      <c r="U35" s="3"/>
      <c r="V35" s="66"/>
    </row>
    <row r="36" spans="1:22" s="2" customFormat="1" ht="18" x14ac:dyDescent="0.25">
      <c r="A36" s="1"/>
      <c r="B36" s="3"/>
      <c r="C36" s="103"/>
      <c r="D36" s="104"/>
      <c r="E36" s="105" t="s">
        <v>43</v>
      </c>
      <c r="F36" s="106"/>
      <c r="G36" s="106"/>
      <c r="H36" s="106"/>
      <c r="I36" s="106"/>
      <c r="J36" s="106"/>
      <c r="K36" s="107"/>
      <c r="L36" s="88"/>
      <c r="M36" s="108"/>
      <c r="N36" s="145"/>
      <c r="O36" s="109"/>
      <c r="P36" s="110">
        <f>1000*((P31*14.01/17.03)+(P32*28.02/60.06)+(P33*28.02/174.21))+P35</f>
        <v>0</v>
      </c>
      <c r="Q36" s="149"/>
      <c r="R36" s="156"/>
      <c r="S36" s="153" t="str">
        <f>IF(OR(ISBLANK(E31),ISBLANK(F31),ISBLANK(G31),ISBLANK(H31),ISBLANK(A1_blank_1),ISBLANK(A2_blank_1),ISBLANK(A3_blank_1),ISBLANK(A4_blank_1),ISBLANK(A1_blank_pan),ISBLANK(A2_blank_pan),O35=0,ISBLANK(E35),ISBLANK(F35)),"",Concentration)</f>
        <v/>
      </c>
      <c r="T36" s="111" t="str">
        <f>S36</f>
        <v/>
      </c>
      <c r="U36" s="3"/>
      <c r="V36" s="66"/>
    </row>
    <row r="37" spans="1:22" s="2" customFormat="1" ht="18" x14ac:dyDescent="0.25">
      <c r="A37" s="1"/>
      <c r="B37" s="3"/>
      <c r="C37" s="86">
        <v>5</v>
      </c>
      <c r="D37" s="61"/>
      <c r="E37" s="87" t="s">
        <v>39</v>
      </c>
      <c r="F37" s="62"/>
      <c r="G37" s="62"/>
      <c r="H37" s="62"/>
      <c r="I37" s="62"/>
      <c r="J37" s="63">
        <v>0.1</v>
      </c>
      <c r="K37" s="64">
        <v>1</v>
      </c>
      <c r="L37" s="88"/>
      <c r="M37" s="89">
        <f>(A1_sample-A2_sample)-(A1_blank_1-A2_blank_1)</f>
        <v>0</v>
      </c>
      <c r="N37" s="143" t="str">
        <f>IF(OR(ISBLANK(A1_sample),ISBLANK(A2_sample),ISBLANK(A1_blank_1),ISBLANK(A2_blank_1)),"",Change_absorbance)</f>
        <v/>
      </c>
      <c r="O37" s="90" t="str">
        <f>N37</f>
        <v/>
      </c>
      <c r="P37" s="91">
        <f>0.007082*M37*Dilution/Sample_volume</f>
        <v>0</v>
      </c>
      <c r="Q37" s="147" t="str">
        <f>IF(OR(ISBLANK(A1_sample),ISBLANK(A2_sample),ISBLANK(A1_blank_1),ISBLANK(A2_blank_1)),"",Concentration)</f>
        <v/>
      </c>
      <c r="R37" s="154" t="str">
        <f>Q37</f>
        <v/>
      </c>
      <c r="S37" s="151"/>
      <c r="T37" s="92"/>
      <c r="U37" s="3"/>
      <c r="V37" s="66"/>
    </row>
    <row r="38" spans="1:22" s="2" customFormat="1" ht="18" x14ac:dyDescent="0.25">
      <c r="A38" s="1"/>
      <c r="B38" s="3"/>
      <c r="C38" s="88"/>
      <c r="D38" s="93"/>
      <c r="E38" s="94" t="s">
        <v>40</v>
      </c>
      <c r="F38" s="95"/>
      <c r="G38" s="95"/>
      <c r="H38" s="95"/>
      <c r="I38" s="95"/>
      <c r="J38" s="95"/>
      <c r="K38" s="96"/>
      <c r="L38" s="88"/>
      <c r="M38" s="97">
        <f>(G37-H37)-(A2_blank_1-A3_blank_1)</f>
        <v>0</v>
      </c>
      <c r="N38" s="144" t="str">
        <f>IF(OR(ISBLANK(G37),ISBLANK(H37),ISBLANK(A2_blank_1),ISBLANK(A3_blank_1)),"",Change_absorbance)</f>
        <v/>
      </c>
      <c r="O38" s="98" t="str">
        <f>N38</f>
        <v/>
      </c>
      <c r="P38" s="99">
        <f>0.01273*M38*K37/J37</f>
        <v>0</v>
      </c>
      <c r="Q38" s="148" t="str">
        <f>IF(OR(ISBLANK(G37),ISBLANK(H37),ISBLANK(A2_blank_1),ISBLANK(A3_blank_1)),"",Concentration)</f>
        <v/>
      </c>
      <c r="R38" s="155" t="str">
        <f>Q38</f>
        <v/>
      </c>
      <c r="S38" s="152"/>
      <c r="T38" s="100"/>
      <c r="U38" s="3"/>
      <c r="V38" s="66"/>
    </row>
    <row r="39" spans="1:22" s="2" customFormat="1" ht="18" x14ac:dyDescent="0.25">
      <c r="A39" s="1"/>
      <c r="B39" s="3"/>
      <c r="C39" s="88"/>
      <c r="D39" s="93"/>
      <c r="E39" s="94" t="s">
        <v>41</v>
      </c>
      <c r="F39" s="95"/>
      <c r="G39" s="95"/>
      <c r="H39" s="95"/>
      <c r="I39" s="95"/>
      <c r="J39" s="95"/>
      <c r="K39" s="96"/>
      <c r="L39" s="88"/>
      <c r="M39" s="97">
        <f>(H37-I37)-(A3_blank_1-A4_blank_1)</f>
        <v>0</v>
      </c>
      <c r="N39" s="144" t="str">
        <f>IF(OR(ISBLANK(I37),ISBLANK(H37),ISBLANK(A4_blank_1),ISBLANK(A3_blank_1)),"",Change_absorbance)</f>
        <v/>
      </c>
      <c r="O39" s="98" t="str">
        <f>N39</f>
        <v/>
      </c>
      <c r="P39" s="99">
        <f>0.03719*M39*K37/J37</f>
        <v>0</v>
      </c>
      <c r="Q39" s="148" t="str">
        <f>IF(OR(ISBLANK(I37),ISBLANK(H37),ISBLANK(A4_blank_1),ISBLANK(A3_blank_1)),"",Concentration)</f>
        <v/>
      </c>
      <c r="R39" s="155" t="str">
        <f>Q39</f>
        <v/>
      </c>
      <c r="S39" s="152"/>
      <c r="T39" s="100"/>
      <c r="U39" s="3"/>
      <c r="V39" s="66"/>
    </row>
    <row r="40" spans="1:22" s="2" customFormat="1" ht="18" x14ac:dyDescent="0.25">
      <c r="A40" s="1"/>
      <c r="B40" s="3"/>
      <c r="C40" s="88"/>
      <c r="D40" s="93"/>
      <c r="E40" s="101" t="s">
        <v>42</v>
      </c>
      <c r="F40" s="95"/>
      <c r="G40" s="95"/>
      <c r="H40" s="95"/>
      <c r="I40" s="95"/>
      <c r="J40" s="95"/>
      <c r="K40" s="96"/>
      <c r="L40" s="88"/>
      <c r="M40" s="102"/>
      <c r="N40" s="144"/>
      <c r="O40" s="98"/>
      <c r="P40" s="99">
        <f>1000*((P37*14.01/17.03)+(P38*28.02/60.06)+(P39*42.03/174.21))</f>
        <v>0</v>
      </c>
      <c r="Q40" s="148"/>
      <c r="R40" s="155"/>
      <c r="S40" s="152" t="str">
        <f>IF(OR(ISBLANK(E37),ISBLANK(F37),ISBLANK(G37),ISBLANK(H37),ISBLANK(A1_blank_1),ISBLANK(A2_blank_1),ISBLANK(A3_blank_1),ISBLANK(A4_blank_1),),"",Concentration)</f>
        <v/>
      </c>
      <c r="T40" s="100" t="str">
        <f>S40</f>
        <v/>
      </c>
      <c r="U40" s="3"/>
      <c r="V40" s="66"/>
    </row>
    <row r="41" spans="1:22" s="2" customFormat="1" ht="16" x14ac:dyDescent="0.2">
      <c r="A41" s="1"/>
      <c r="B41" s="3"/>
      <c r="C41" s="88"/>
      <c r="D41" s="93"/>
      <c r="E41" s="101" t="s">
        <v>36</v>
      </c>
      <c r="F41" s="112"/>
      <c r="G41" s="112"/>
      <c r="H41" s="95"/>
      <c r="I41" s="95"/>
      <c r="J41" s="115">
        <v>0.05</v>
      </c>
      <c r="K41" s="116">
        <v>1</v>
      </c>
      <c r="L41" s="88"/>
      <c r="M41" s="97">
        <f>(A2_sample-A1_sample)-(A2_blank_pan-A1_blank_pan)</f>
        <v>0</v>
      </c>
      <c r="N41" s="144" t="str">
        <f>IF(OR(ISBLANK(A1_sample),ISBLANK(A2_sample),ISBLANK(A2_blank_pan),ISBLANK(A1_blank_pan)),"",Change_absorbance)</f>
        <v/>
      </c>
      <c r="O41" s="98" t="str">
        <f>N41</f>
        <v/>
      </c>
      <c r="P41" s="99">
        <f>6.487*M41*K41/J41</f>
        <v>0</v>
      </c>
      <c r="Q41" s="148"/>
      <c r="R41" s="155"/>
      <c r="S41" s="152" t="str">
        <f>IF(OR(ISBLANK(A1_sample),ISBLANK(A2_sample),ISBLANK(A1_blank_pan),ISBLANK(A2_blank_pan)),"",Concentration)</f>
        <v/>
      </c>
      <c r="T41" s="100" t="str">
        <f>S41</f>
        <v/>
      </c>
      <c r="U41" s="3"/>
      <c r="V41" s="66"/>
    </row>
    <row r="42" spans="1:22" s="2" customFormat="1" ht="18" x14ac:dyDescent="0.25">
      <c r="A42" s="1"/>
      <c r="B42" s="3"/>
      <c r="C42" s="103"/>
      <c r="D42" s="104"/>
      <c r="E42" s="105" t="s">
        <v>43</v>
      </c>
      <c r="F42" s="106"/>
      <c r="G42" s="106"/>
      <c r="H42" s="106"/>
      <c r="I42" s="106"/>
      <c r="J42" s="106"/>
      <c r="K42" s="107"/>
      <c r="L42" s="88"/>
      <c r="M42" s="108"/>
      <c r="N42" s="145"/>
      <c r="O42" s="109"/>
      <c r="P42" s="110">
        <f>1000*((P37*14.01/17.03)+(P38*28.02/60.06)+(P39*28.02/174.21))+P41</f>
        <v>0</v>
      </c>
      <c r="Q42" s="149"/>
      <c r="R42" s="156"/>
      <c r="S42" s="153" t="str">
        <f>IF(OR(ISBLANK(E37),ISBLANK(F37),ISBLANK(G37),ISBLANK(H37),ISBLANK(A1_blank_1),ISBLANK(A2_blank_1),ISBLANK(A3_blank_1),ISBLANK(A4_blank_1),ISBLANK(A1_blank_pan),ISBLANK(A2_blank_pan),O41=0,ISBLANK(E41),ISBLANK(F41)),"",Concentration)</f>
        <v/>
      </c>
      <c r="T42" s="111" t="str">
        <f>S42</f>
        <v/>
      </c>
      <c r="U42" s="3"/>
      <c r="V42" s="66"/>
    </row>
    <row r="43" spans="1:22" s="2" customFormat="1" ht="18" x14ac:dyDescent="0.25">
      <c r="A43" s="1"/>
      <c r="B43" s="3"/>
      <c r="C43" s="86">
        <v>6</v>
      </c>
      <c r="D43" s="61"/>
      <c r="E43" s="87" t="s">
        <v>39</v>
      </c>
      <c r="F43" s="62"/>
      <c r="G43" s="62"/>
      <c r="H43" s="62"/>
      <c r="I43" s="62"/>
      <c r="J43" s="63">
        <v>0.1</v>
      </c>
      <c r="K43" s="64">
        <v>1</v>
      </c>
      <c r="L43" s="88"/>
      <c r="M43" s="89">
        <f>(A1_sample-A2_sample)-(A1_blank_1-A2_blank_1)</f>
        <v>0</v>
      </c>
      <c r="N43" s="143" t="str">
        <f>IF(OR(ISBLANK(A1_sample),ISBLANK(A2_sample),ISBLANK(A1_blank_1),ISBLANK(A2_blank_1)),"",Change_absorbance)</f>
        <v/>
      </c>
      <c r="O43" s="90" t="str">
        <f>N43</f>
        <v/>
      </c>
      <c r="P43" s="91">
        <f>0.007082*M43*Dilution/Sample_volume</f>
        <v>0</v>
      </c>
      <c r="Q43" s="147" t="str">
        <f>IF(OR(ISBLANK(A1_sample),ISBLANK(A2_sample),ISBLANK(A1_blank_1),ISBLANK(A2_blank_1)),"",Concentration)</f>
        <v/>
      </c>
      <c r="R43" s="154" t="str">
        <f>Q43</f>
        <v/>
      </c>
      <c r="S43" s="151"/>
      <c r="T43" s="92"/>
      <c r="U43" s="3"/>
      <c r="V43" s="66"/>
    </row>
    <row r="44" spans="1:22" s="2" customFormat="1" ht="18" x14ac:dyDescent="0.25">
      <c r="A44" s="1"/>
      <c r="B44" s="3"/>
      <c r="C44" s="88"/>
      <c r="D44" s="93"/>
      <c r="E44" s="94" t="s">
        <v>40</v>
      </c>
      <c r="F44" s="95"/>
      <c r="G44" s="95"/>
      <c r="H44" s="95"/>
      <c r="I44" s="95"/>
      <c r="J44" s="95"/>
      <c r="K44" s="96"/>
      <c r="L44" s="88"/>
      <c r="M44" s="97">
        <f>(G43-H43)-(A2_blank_1-A3_blank_1)</f>
        <v>0</v>
      </c>
      <c r="N44" s="144" t="str">
        <f>IF(OR(ISBLANK(G43),ISBLANK(H43),ISBLANK(A2_blank_1),ISBLANK(A3_blank_1)),"",Change_absorbance)</f>
        <v/>
      </c>
      <c r="O44" s="98" t="str">
        <f>N44</f>
        <v/>
      </c>
      <c r="P44" s="99">
        <f>0.01273*M44*K43/J43</f>
        <v>0</v>
      </c>
      <c r="Q44" s="148" t="str">
        <f>IF(OR(ISBLANK(G43),ISBLANK(H43),ISBLANK(A2_blank_1),ISBLANK(A3_blank_1)),"",Concentration)</f>
        <v/>
      </c>
      <c r="R44" s="155" t="str">
        <f>Q44</f>
        <v/>
      </c>
      <c r="S44" s="152"/>
      <c r="T44" s="100"/>
      <c r="U44" s="3"/>
      <c r="V44" s="66"/>
    </row>
    <row r="45" spans="1:22" s="2" customFormat="1" ht="18" x14ac:dyDescent="0.25">
      <c r="A45" s="1"/>
      <c r="B45" s="3"/>
      <c r="C45" s="88"/>
      <c r="D45" s="93"/>
      <c r="E45" s="94" t="s">
        <v>41</v>
      </c>
      <c r="F45" s="95"/>
      <c r="G45" s="95"/>
      <c r="H45" s="95"/>
      <c r="I45" s="95"/>
      <c r="J45" s="95"/>
      <c r="K45" s="96"/>
      <c r="L45" s="88"/>
      <c r="M45" s="97">
        <f>(H43-I43)-(A3_blank_1-A4_blank_1)</f>
        <v>0</v>
      </c>
      <c r="N45" s="144" t="str">
        <f>IF(OR(ISBLANK(I43),ISBLANK(H43),ISBLANK(A4_blank_1),ISBLANK(A3_blank_1)),"",Change_absorbance)</f>
        <v/>
      </c>
      <c r="O45" s="98" t="str">
        <f>N45</f>
        <v/>
      </c>
      <c r="P45" s="99">
        <f>0.03719*M45*K43/J43</f>
        <v>0</v>
      </c>
      <c r="Q45" s="148" t="str">
        <f>IF(OR(ISBLANK(I43),ISBLANK(H43),ISBLANK(A4_blank_1),ISBLANK(A3_blank_1)),"",Concentration)</f>
        <v/>
      </c>
      <c r="R45" s="155" t="str">
        <f>Q45</f>
        <v/>
      </c>
      <c r="S45" s="152"/>
      <c r="T45" s="100"/>
      <c r="U45" s="3"/>
      <c r="V45" s="66"/>
    </row>
    <row r="46" spans="1:22" s="2" customFormat="1" ht="18" x14ac:dyDescent="0.25">
      <c r="A46" s="1"/>
      <c r="B46" s="3"/>
      <c r="C46" s="88"/>
      <c r="D46" s="93"/>
      <c r="E46" s="101" t="s">
        <v>42</v>
      </c>
      <c r="F46" s="95"/>
      <c r="G46" s="95"/>
      <c r="H46" s="95"/>
      <c r="I46" s="95"/>
      <c r="J46" s="95"/>
      <c r="K46" s="96"/>
      <c r="L46" s="88"/>
      <c r="M46" s="102"/>
      <c r="N46" s="144"/>
      <c r="O46" s="98"/>
      <c r="P46" s="99">
        <f>1000*((P43*14.01/17.03)+(P44*28.02/60.06)+(P45*42.03/174.21))</f>
        <v>0</v>
      </c>
      <c r="Q46" s="148"/>
      <c r="R46" s="155"/>
      <c r="S46" s="152" t="str">
        <f>IF(OR(ISBLANK(E43),ISBLANK(F43),ISBLANK(G43),ISBLANK(H43),ISBLANK(A1_blank_1),ISBLANK(A2_blank_1),ISBLANK(A3_blank_1),ISBLANK(A4_blank_1),),"",Concentration)</f>
        <v/>
      </c>
      <c r="T46" s="100" t="str">
        <f>S46</f>
        <v/>
      </c>
      <c r="U46" s="3"/>
      <c r="V46" s="66"/>
    </row>
    <row r="47" spans="1:22" s="2" customFormat="1" ht="16" x14ac:dyDescent="0.2">
      <c r="A47" s="1"/>
      <c r="B47" s="3"/>
      <c r="C47" s="88"/>
      <c r="D47" s="93"/>
      <c r="E47" s="101" t="s">
        <v>36</v>
      </c>
      <c r="F47" s="112"/>
      <c r="G47" s="112"/>
      <c r="H47" s="95"/>
      <c r="I47" s="95"/>
      <c r="J47" s="115">
        <v>0.05</v>
      </c>
      <c r="K47" s="116">
        <v>1</v>
      </c>
      <c r="L47" s="88"/>
      <c r="M47" s="97">
        <f>(A2_sample-A1_sample)-(A2_blank_pan-A1_blank_pan)</f>
        <v>0</v>
      </c>
      <c r="N47" s="144" t="str">
        <f>IF(OR(ISBLANK(A1_sample),ISBLANK(A2_sample),ISBLANK(A2_blank_pan),ISBLANK(A1_blank_pan)),"",Change_absorbance)</f>
        <v/>
      </c>
      <c r="O47" s="98" t="str">
        <f>N47</f>
        <v/>
      </c>
      <c r="P47" s="99">
        <f>6.487*M47*K47/J47</f>
        <v>0</v>
      </c>
      <c r="Q47" s="148"/>
      <c r="R47" s="155"/>
      <c r="S47" s="152" t="str">
        <f>IF(OR(ISBLANK(A1_sample),ISBLANK(A2_sample),ISBLANK(A1_blank_pan),ISBLANK(A2_blank_pan)),"",Concentration)</f>
        <v/>
      </c>
      <c r="T47" s="100" t="str">
        <f>S47</f>
        <v/>
      </c>
      <c r="U47" s="3"/>
      <c r="V47" s="66"/>
    </row>
    <row r="48" spans="1:22" s="2" customFormat="1" ht="18" x14ac:dyDescent="0.25">
      <c r="A48" s="1"/>
      <c r="B48" s="3"/>
      <c r="C48" s="103"/>
      <c r="D48" s="104"/>
      <c r="E48" s="105" t="s">
        <v>43</v>
      </c>
      <c r="F48" s="106"/>
      <c r="G48" s="106"/>
      <c r="H48" s="106"/>
      <c r="I48" s="106"/>
      <c r="J48" s="106"/>
      <c r="K48" s="107"/>
      <c r="L48" s="88"/>
      <c r="M48" s="108"/>
      <c r="N48" s="145"/>
      <c r="O48" s="109"/>
      <c r="P48" s="110">
        <f>1000*((P43*14.01/17.03)+(P44*28.02/60.06)+(P45*28.02/174.21))+P47</f>
        <v>0</v>
      </c>
      <c r="Q48" s="149"/>
      <c r="R48" s="156"/>
      <c r="S48" s="153" t="str">
        <f>IF(OR(ISBLANK(E43),ISBLANK(F43),ISBLANK(G43),ISBLANK(H43),ISBLANK(A1_blank_1),ISBLANK(A2_blank_1),ISBLANK(A3_blank_1),ISBLANK(A4_blank_1),ISBLANK(A1_blank_pan),ISBLANK(A2_blank_pan),O47=0,ISBLANK(E47),ISBLANK(F47)),"",Concentration)</f>
        <v/>
      </c>
      <c r="T48" s="111" t="str">
        <f>S48</f>
        <v/>
      </c>
      <c r="U48" s="3"/>
      <c r="V48" s="66"/>
    </row>
    <row r="49" spans="1:22" s="2" customFormat="1" ht="18" x14ac:dyDescent="0.25">
      <c r="A49" s="1"/>
      <c r="B49" s="3"/>
      <c r="C49" s="86">
        <v>7</v>
      </c>
      <c r="D49" s="61"/>
      <c r="E49" s="87" t="s">
        <v>39</v>
      </c>
      <c r="F49" s="140"/>
      <c r="G49" s="62"/>
      <c r="H49" s="62"/>
      <c r="I49" s="62"/>
      <c r="J49" s="63">
        <v>0.1</v>
      </c>
      <c r="K49" s="64">
        <v>1</v>
      </c>
      <c r="L49" s="88"/>
      <c r="M49" s="89">
        <f>(A1_sample-A2_sample)-(A1_blank_1-A2_blank_1)</f>
        <v>0</v>
      </c>
      <c r="N49" s="143" t="str">
        <f>IF(OR(ISBLANK(A1_sample),ISBLANK(A2_sample),ISBLANK(A1_blank_1),ISBLANK(A2_blank_1)),"",Change_absorbance)</f>
        <v/>
      </c>
      <c r="O49" s="90" t="str">
        <f>N49</f>
        <v/>
      </c>
      <c r="P49" s="91">
        <f>0.007082*M49*Dilution/Sample_volume</f>
        <v>0</v>
      </c>
      <c r="Q49" s="147" t="str">
        <f>IF(OR(ISBLANK(A1_sample),ISBLANK(A2_sample),ISBLANK(A1_blank_1),ISBLANK(A2_blank_1)),"",Concentration)</f>
        <v/>
      </c>
      <c r="R49" s="154" t="str">
        <f>Q49</f>
        <v/>
      </c>
      <c r="S49" s="151"/>
      <c r="T49" s="92"/>
      <c r="U49" s="3"/>
      <c r="V49" s="66"/>
    </row>
    <row r="50" spans="1:22" s="2" customFormat="1" ht="18" x14ac:dyDescent="0.25">
      <c r="A50" s="1"/>
      <c r="B50" s="3"/>
      <c r="C50" s="88"/>
      <c r="D50" s="93"/>
      <c r="E50" s="94" t="s">
        <v>40</v>
      </c>
      <c r="F50" s="95"/>
      <c r="G50" s="95"/>
      <c r="H50" s="95"/>
      <c r="I50" s="95"/>
      <c r="J50" s="95"/>
      <c r="K50" s="96"/>
      <c r="L50" s="88"/>
      <c r="M50" s="97">
        <f>(G49-H49)-(A2_blank_1-A3_blank_1)</f>
        <v>0</v>
      </c>
      <c r="N50" s="144" t="str">
        <f>IF(OR(ISBLANK(G49),ISBLANK(H49),ISBLANK(A2_blank_1),ISBLANK(A3_blank_1)),"",Change_absorbance)</f>
        <v/>
      </c>
      <c r="O50" s="98" t="str">
        <f>N50</f>
        <v/>
      </c>
      <c r="P50" s="99">
        <f>0.01273*M50*K49/J49</f>
        <v>0</v>
      </c>
      <c r="Q50" s="148" t="str">
        <f>IF(OR(ISBLANK(G49),ISBLANK(H49),ISBLANK(A2_blank_1),ISBLANK(A3_blank_1)),"",Concentration)</f>
        <v/>
      </c>
      <c r="R50" s="155" t="str">
        <f>Q50</f>
        <v/>
      </c>
      <c r="S50" s="152"/>
      <c r="T50" s="100"/>
      <c r="U50" s="3"/>
      <c r="V50" s="66"/>
    </row>
    <row r="51" spans="1:22" s="2" customFormat="1" ht="18" x14ac:dyDescent="0.25">
      <c r="A51" s="1"/>
      <c r="B51" s="3"/>
      <c r="C51" s="88"/>
      <c r="D51" s="93"/>
      <c r="E51" s="94" t="s">
        <v>41</v>
      </c>
      <c r="F51" s="95"/>
      <c r="G51" s="95"/>
      <c r="H51" s="95"/>
      <c r="I51" s="95"/>
      <c r="J51" s="95"/>
      <c r="K51" s="96"/>
      <c r="L51" s="88"/>
      <c r="M51" s="97">
        <f>(H49-I49)-(A3_blank_1-A4_blank_1)</f>
        <v>0</v>
      </c>
      <c r="N51" s="144" t="str">
        <f>IF(OR(ISBLANK(I49),ISBLANK(H49),ISBLANK(A4_blank_1),ISBLANK(A3_blank_1)),"",Change_absorbance)</f>
        <v/>
      </c>
      <c r="O51" s="98" t="str">
        <f>N51</f>
        <v/>
      </c>
      <c r="P51" s="99">
        <f>0.03719*M51*K49/J49</f>
        <v>0</v>
      </c>
      <c r="Q51" s="148" t="str">
        <f>IF(OR(ISBLANK(I49),ISBLANK(H49),ISBLANK(A4_blank_1),ISBLANK(A3_blank_1)),"",Concentration)</f>
        <v/>
      </c>
      <c r="R51" s="155" t="str">
        <f>Q51</f>
        <v/>
      </c>
      <c r="S51" s="152"/>
      <c r="T51" s="100"/>
      <c r="U51" s="3"/>
      <c r="V51" s="66"/>
    </row>
    <row r="52" spans="1:22" s="2" customFormat="1" ht="18" x14ac:dyDescent="0.25">
      <c r="A52" s="1"/>
      <c r="B52" s="3"/>
      <c r="C52" s="88"/>
      <c r="D52" s="93"/>
      <c r="E52" s="101" t="s">
        <v>42</v>
      </c>
      <c r="F52" s="95"/>
      <c r="G52" s="95"/>
      <c r="H52" s="113"/>
      <c r="I52" s="95"/>
      <c r="J52" s="95"/>
      <c r="K52" s="96"/>
      <c r="L52" s="88"/>
      <c r="M52" s="102"/>
      <c r="N52" s="144"/>
      <c r="O52" s="98"/>
      <c r="P52" s="99">
        <f>1000*((P49*14.01/17.03)+(P50*28.02/60.06)+(P51*42.03/174.21))</f>
        <v>0</v>
      </c>
      <c r="Q52" s="148"/>
      <c r="R52" s="155"/>
      <c r="S52" s="152" t="str">
        <f>IF(OR(ISBLANK(E49),ISBLANK(F49),ISBLANK(G49),ISBLANK(H49),ISBLANK(A1_blank_1),ISBLANK(A2_blank_1),ISBLANK(A3_blank_1),ISBLANK(A4_blank_1),),"",Concentration)</f>
        <v/>
      </c>
      <c r="T52" s="100" t="str">
        <f>S52</f>
        <v/>
      </c>
      <c r="U52" s="3"/>
      <c r="V52" s="66"/>
    </row>
    <row r="53" spans="1:22" s="2" customFormat="1" ht="16" x14ac:dyDescent="0.2">
      <c r="A53" s="1"/>
      <c r="B53" s="3"/>
      <c r="C53" s="88"/>
      <c r="D53" s="93"/>
      <c r="E53" s="101" t="s">
        <v>36</v>
      </c>
      <c r="F53" s="112"/>
      <c r="G53" s="112"/>
      <c r="H53" s="95"/>
      <c r="I53" s="95"/>
      <c r="J53" s="115">
        <v>0.05</v>
      </c>
      <c r="K53" s="116">
        <v>1</v>
      </c>
      <c r="L53" s="88"/>
      <c r="M53" s="97">
        <f>(A2_sample-A1_sample)-(A2_blank_pan-A1_blank_pan)</f>
        <v>0</v>
      </c>
      <c r="N53" s="144" t="str">
        <f>IF(OR(ISBLANK(A1_sample),ISBLANK(A2_sample),ISBLANK(A2_blank_pan),ISBLANK(A1_blank_pan)),"",Change_absorbance)</f>
        <v/>
      </c>
      <c r="O53" s="98" t="str">
        <f>N53</f>
        <v/>
      </c>
      <c r="P53" s="99">
        <f>6.487*M53*K53/J53</f>
        <v>0</v>
      </c>
      <c r="Q53" s="148"/>
      <c r="R53" s="155"/>
      <c r="S53" s="152" t="str">
        <f>IF(OR(ISBLANK(A1_sample),ISBLANK(A2_sample),ISBLANK(A1_blank_pan),ISBLANK(A2_blank_pan)),"",Concentration)</f>
        <v/>
      </c>
      <c r="T53" s="100" t="str">
        <f>S53</f>
        <v/>
      </c>
      <c r="U53" s="3"/>
      <c r="V53" s="66"/>
    </row>
    <row r="54" spans="1:22" s="2" customFormat="1" ht="18" x14ac:dyDescent="0.25">
      <c r="A54" s="1"/>
      <c r="B54" s="3"/>
      <c r="C54" s="103"/>
      <c r="D54" s="104"/>
      <c r="E54" s="105" t="s">
        <v>43</v>
      </c>
      <c r="F54" s="106"/>
      <c r="G54" s="106"/>
      <c r="H54" s="106"/>
      <c r="I54" s="106"/>
      <c r="J54" s="106"/>
      <c r="K54" s="107"/>
      <c r="L54" s="88"/>
      <c r="M54" s="108"/>
      <c r="N54" s="145"/>
      <c r="O54" s="109"/>
      <c r="P54" s="110">
        <f>1000*((P49*14.01/17.03)+(P50*28.02/60.06)+(P51*28.02/174.21))+P53</f>
        <v>0</v>
      </c>
      <c r="Q54" s="149"/>
      <c r="R54" s="156"/>
      <c r="S54" s="153" t="str">
        <f>IF(OR(ISBLANK(E49),ISBLANK(F49),ISBLANK(G49),ISBLANK(H49),ISBLANK(A1_blank_1),ISBLANK(A2_blank_1),ISBLANK(A3_blank_1),ISBLANK(A4_blank_1),ISBLANK(A1_blank_pan),ISBLANK(A2_blank_pan),O53=0,ISBLANK(E53),ISBLANK(F53)),"",Concentration)</f>
        <v/>
      </c>
      <c r="T54" s="111" t="str">
        <f>S54</f>
        <v/>
      </c>
      <c r="U54" s="3"/>
      <c r="V54" s="66"/>
    </row>
    <row r="55" spans="1:22" s="2" customFormat="1" ht="18" x14ac:dyDescent="0.25">
      <c r="A55" s="1"/>
      <c r="B55" s="3"/>
      <c r="C55" s="86">
        <v>8</v>
      </c>
      <c r="D55" s="61"/>
      <c r="E55" s="87" t="s">
        <v>39</v>
      </c>
      <c r="F55" s="62"/>
      <c r="G55" s="62"/>
      <c r="H55" s="62"/>
      <c r="I55" s="62"/>
      <c r="J55" s="63">
        <v>0.1</v>
      </c>
      <c r="K55" s="64">
        <v>1</v>
      </c>
      <c r="L55" s="88"/>
      <c r="M55" s="89">
        <f>(A1_sample-A2_sample)-(A1_blank_1-A2_blank_1)</f>
        <v>0</v>
      </c>
      <c r="N55" s="143" t="str">
        <f>IF(OR(ISBLANK(A1_sample),ISBLANK(A2_sample),ISBLANK(A1_blank_1),ISBLANK(A2_blank_1)),"",Change_absorbance)</f>
        <v/>
      </c>
      <c r="O55" s="90" t="str">
        <f>N55</f>
        <v/>
      </c>
      <c r="P55" s="91">
        <f>0.007082*M55*Dilution/Sample_volume</f>
        <v>0</v>
      </c>
      <c r="Q55" s="147" t="str">
        <f>IF(OR(ISBLANK(A1_sample),ISBLANK(A2_sample),ISBLANK(A1_blank_1),ISBLANK(A2_blank_1)),"",Concentration)</f>
        <v/>
      </c>
      <c r="R55" s="154" t="str">
        <f>Q55</f>
        <v/>
      </c>
      <c r="S55" s="151"/>
      <c r="T55" s="92"/>
      <c r="U55" s="3"/>
      <c r="V55" s="66"/>
    </row>
    <row r="56" spans="1:22" s="2" customFormat="1" ht="18" x14ac:dyDescent="0.25">
      <c r="A56" s="1"/>
      <c r="B56" s="3"/>
      <c r="C56" s="88"/>
      <c r="D56" s="93"/>
      <c r="E56" s="94" t="s">
        <v>40</v>
      </c>
      <c r="F56" s="95"/>
      <c r="G56" s="95"/>
      <c r="H56" s="95"/>
      <c r="I56" s="95"/>
      <c r="J56" s="95"/>
      <c r="K56" s="96"/>
      <c r="L56" s="88"/>
      <c r="M56" s="97">
        <f>(G55-H55)-(A2_blank_1-A3_blank_1)</f>
        <v>0</v>
      </c>
      <c r="N56" s="144" t="str">
        <f>IF(OR(ISBLANK(G55),ISBLANK(H55),ISBLANK(A2_blank_1),ISBLANK(A3_blank_1)),"",Change_absorbance)</f>
        <v/>
      </c>
      <c r="O56" s="98" t="str">
        <f>N56</f>
        <v/>
      </c>
      <c r="P56" s="99">
        <f>0.01273*M56*K55/J55</f>
        <v>0</v>
      </c>
      <c r="Q56" s="148" t="str">
        <f>IF(OR(ISBLANK(G55),ISBLANK(H55),ISBLANK(A2_blank_1),ISBLANK(A3_blank_1)),"",Concentration)</f>
        <v/>
      </c>
      <c r="R56" s="155" t="str">
        <f>Q56</f>
        <v/>
      </c>
      <c r="S56" s="152"/>
      <c r="T56" s="100"/>
      <c r="U56" s="3"/>
      <c r="V56" s="66"/>
    </row>
    <row r="57" spans="1:22" s="2" customFormat="1" ht="18" x14ac:dyDescent="0.25">
      <c r="A57" s="1"/>
      <c r="B57" s="3"/>
      <c r="C57" s="88"/>
      <c r="D57" s="93"/>
      <c r="E57" s="94" t="s">
        <v>41</v>
      </c>
      <c r="F57" s="95"/>
      <c r="G57" s="95"/>
      <c r="H57" s="95"/>
      <c r="I57" s="95"/>
      <c r="J57" s="95"/>
      <c r="K57" s="96"/>
      <c r="L57" s="88"/>
      <c r="M57" s="97">
        <f>(H55-I55)-(A3_blank_1-A4_blank_1)</f>
        <v>0</v>
      </c>
      <c r="N57" s="144" t="str">
        <f>IF(OR(ISBLANK(I55),ISBLANK(H55),ISBLANK(A4_blank_1),ISBLANK(A3_blank_1)),"",Change_absorbance)</f>
        <v/>
      </c>
      <c r="O57" s="98" t="str">
        <f>N57</f>
        <v/>
      </c>
      <c r="P57" s="99">
        <f>0.03719*M57*K55/J55</f>
        <v>0</v>
      </c>
      <c r="Q57" s="148" t="str">
        <f>IF(OR(ISBLANK(I55),ISBLANK(H55),ISBLANK(A4_blank_1),ISBLANK(A3_blank_1)),"",Concentration)</f>
        <v/>
      </c>
      <c r="R57" s="155" t="str">
        <f>Q57</f>
        <v/>
      </c>
      <c r="S57" s="152"/>
      <c r="T57" s="100"/>
      <c r="U57" s="3"/>
      <c r="V57" s="66"/>
    </row>
    <row r="58" spans="1:22" s="2" customFormat="1" ht="18" x14ac:dyDescent="0.25">
      <c r="A58" s="1"/>
      <c r="B58" s="3"/>
      <c r="C58" s="88"/>
      <c r="D58" s="93"/>
      <c r="E58" s="101" t="s">
        <v>42</v>
      </c>
      <c r="F58" s="95"/>
      <c r="G58" s="95"/>
      <c r="H58" s="95"/>
      <c r="I58" s="95"/>
      <c r="J58" s="95"/>
      <c r="K58" s="96"/>
      <c r="L58" s="88"/>
      <c r="M58" s="102"/>
      <c r="N58" s="144"/>
      <c r="O58" s="98"/>
      <c r="P58" s="99">
        <f>1000*((P55*14.01/17.03)+(P56*28.02/60.06)+(P57*42.03/174.21))</f>
        <v>0</v>
      </c>
      <c r="Q58" s="148"/>
      <c r="R58" s="155"/>
      <c r="S58" s="152" t="str">
        <f>IF(OR(ISBLANK(E55),ISBLANK(F55),ISBLANK(G55),ISBLANK(H55),ISBLANK(A1_blank_1),ISBLANK(A2_blank_1),ISBLANK(A3_blank_1),ISBLANK(A4_blank_1),),"",Concentration)</f>
        <v/>
      </c>
      <c r="T58" s="100" t="str">
        <f>S58</f>
        <v/>
      </c>
      <c r="U58" s="3"/>
      <c r="V58" s="66"/>
    </row>
    <row r="59" spans="1:22" s="2" customFormat="1" ht="16" x14ac:dyDescent="0.2">
      <c r="A59" s="1"/>
      <c r="B59" s="3"/>
      <c r="C59" s="88"/>
      <c r="D59" s="93"/>
      <c r="E59" s="101" t="s">
        <v>36</v>
      </c>
      <c r="F59" s="112"/>
      <c r="G59" s="112"/>
      <c r="H59" s="95"/>
      <c r="I59" s="95"/>
      <c r="J59" s="115">
        <v>0.05</v>
      </c>
      <c r="K59" s="116">
        <v>1</v>
      </c>
      <c r="L59" s="88"/>
      <c r="M59" s="97">
        <f>(A2_sample-A1_sample)-(A2_blank_pan-A1_blank_pan)</f>
        <v>0</v>
      </c>
      <c r="N59" s="144" t="str">
        <f>IF(OR(ISBLANK(A1_sample),ISBLANK(A2_sample),ISBLANK(A2_blank_pan),ISBLANK(A1_blank_pan)),"",Change_absorbance)</f>
        <v/>
      </c>
      <c r="O59" s="98" t="str">
        <f>N59</f>
        <v/>
      </c>
      <c r="P59" s="99">
        <f>6.487*M59*K59/J59</f>
        <v>0</v>
      </c>
      <c r="Q59" s="148"/>
      <c r="R59" s="155"/>
      <c r="S59" s="152" t="str">
        <f>IF(OR(ISBLANK(A1_sample),ISBLANK(A2_sample),ISBLANK(A1_blank_pan),ISBLANK(A2_blank_pan)),"",Concentration)</f>
        <v/>
      </c>
      <c r="T59" s="100" t="str">
        <f>S59</f>
        <v/>
      </c>
      <c r="U59" s="3"/>
      <c r="V59" s="66"/>
    </row>
    <row r="60" spans="1:22" s="2" customFormat="1" ht="18" x14ac:dyDescent="0.25">
      <c r="A60" s="1"/>
      <c r="B60" s="3"/>
      <c r="C60" s="103"/>
      <c r="D60" s="104"/>
      <c r="E60" s="105" t="s">
        <v>43</v>
      </c>
      <c r="F60" s="106"/>
      <c r="G60" s="106"/>
      <c r="H60" s="106"/>
      <c r="I60" s="106"/>
      <c r="J60" s="106"/>
      <c r="K60" s="107"/>
      <c r="L60" s="88"/>
      <c r="M60" s="108"/>
      <c r="N60" s="145"/>
      <c r="O60" s="109"/>
      <c r="P60" s="110">
        <f>1000*((P55*14.01/17.03)+(P56*28.02/60.06)+(P57*28.02/174.21))+P59</f>
        <v>0</v>
      </c>
      <c r="Q60" s="149"/>
      <c r="R60" s="156"/>
      <c r="S60" s="153" t="str">
        <f>IF(OR(ISBLANK(E55),ISBLANK(F55),ISBLANK(G55),ISBLANK(H55),ISBLANK(A1_blank_1),ISBLANK(A2_blank_1),ISBLANK(A3_blank_1),ISBLANK(A4_blank_1),ISBLANK(A1_blank_pan),ISBLANK(A2_blank_pan),O59=0,ISBLANK(E59),ISBLANK(F59)),"",Concentration)</f>
        <v/>
      </c>
      <c r="T60" s="111" t="str">
        <f>S60</f>
        <v/>
      </c>
      <c r="U60" s="3"/>
      <c r="V60" s="66"/>
    </row>
    <row r="61" spans="1:22" s="2" customFormat="1" ht="18" x14ac:dyDescent="0.25">
      <c r="A61" s="1"/>
      <c r="B61" s="3"/>
      <c r="C61" s="86">
        <v>9</v>
      </c>
      <c r="D61" s="61"/>
      <c r="E61" s="87" t="s">
        <v>39</v>
      </c>
      <c r="F61" s="62"/>
      <c r="G61" s="62"/>
      <c r="H61" s="62"/>
      <c r="I61" s="62"/>
      <c r="J61" s="63">
        <v>0.1</v>
      </c>
      <c r="K61" s="64">
        <v>1</v>
      </c>
      <c r="L61" s="88"/>
      <c r="M61" s="89">
        <f>(A1_sample-A2_sample)-(A1_blank_1-A2_blank_1)</f>
        <v>0</v>
      </c>
      <c r="N61" s="143" t="str">
        <f>IF(OR(ISBLANK(A1_sample),ISBLANK(A2_sample),ISBLANK(A1_blank_1),ISBLANK(A2_blank_1)),"",Change_absorbance)</f>
        <v/>
      </c>
      <c r="O61" s="90" t="str">
        <f>N61</f>
        <v/>
      </c>
      <c r="P61" s="91">
        <f>0.007082*M61*Dilution/Sample_volume</f>
        <v>0</v>
      </c>
      <c r="Q61" s="147" t="str">
        <f>IF(OR(ISBLANK(A1_sample),ISBLANK(A2_sample),ISBLANK(A1_blank_1),ISBLANK(A2_blank_1)),"",Concentration)</f>
        <v/>
      </c>
      <c r="R61" s="154" t="str">
        <f>Q61</f>
        <v/>
      </c>
      <c r="S61" s="151"/>
      <c r="T61" s="92"/>
      <c r="U61" s="3"/>
      <c r="V61" s="66"/>
    </row>
    <row r="62" spans="1:22" s="2" customFormat="1" ht="18" x14ac:dyDescent="0.25">
      <c r="A62" s="1"/>
      <c r="B62" s="3"/>
      <c r="C62" s="88"/>
      <c r="D62" s="93"/>
      <c r="E62" s="94" t="s">
        <v>40</v>
      </c>
      <c r="F62" s="95"/>
      <c r="G62" s="95"/>
      <c r="H62" s="95"/>
      <c r="I62" s="95"/>
      <c r="J62" s="95"/>
      <c r="K62" s="96"/>
      <c r="L62" s="88"/>
      <c r="M62" s="97">
        <f>(G61-H61)-(A2_blank_1-A3_blank_1)</f>
        <v>0</v>
      </c>
      <c r="N62" s="144" t="str">
        <f>IF(OR(ISBLANK(G61),ISBLANK(H61),ISBLANK(A2_blank_1),ISBLANK(A3_blank_1)),"",Change_absorbance)</f>
        <v/>
      </c>
      <c r="O62" s="98" t="str">
        <f>N62</f>
        <v/>
      </c>
      <c r="P62" s="99">
        <f>0.01273*M62*K61/J61</f>
        <v>0</v>
      </c>
      <c r="Q62" s="148" t="str">
        <f>IF(OR(ISBLANK(G61),ISBLANK(H61),ISBLANK(A2_blank_1),ISBLANK(A3_blank_1)),"",Concentration)</f>
        <v/>
      </c>
      <c r="R62" s="155" t="str">
        <f>Q62</f>
        <v/>
      </c>
      <c r="S62" s="152"/>
      <c r="T62" s="100"/>
      <c r="U62" s="3"/>
      <c r="V62" s="66"/>
    </row>
    <row r="63" spans="1:22" s="2" customFormat="1" ht="18" x14ac:dyDescent="0.25">
      <c r="A63" s="1"/>
      <c r="B63" s="3"/>
      <c r="C63" s="88"/>
      <c r="D63" s="93"/>
      <c r="E63" s="94" t="s">
        <v>41</v>
      </c>
      <c r="F63" s="95"/>
      <c r="G63" s="95"/>
      <c r="H63" s="95"/>
      <c r="I63" s="95"/>
      <c r="J63" s="95"/>
      <c r="K63" s="96"/>
      <c r="L63" s="88"/>
      <c r="M63" s="97">
        <f>(H61-I61)-(A3_blank_1-A4_blank_1)</f>
        <v>0</v>
      </c>
      <c r="N63" s="144" t="str">
        <f>IF(OR(ISBLANK(I61),ISBLANK(H61),ISBLANK(A4_blank_1),ISBLANK(A3_blank_1)),"",Change_absorbance)</f>
        <v/>
      </c>
      <c r="O63" s="98" t="str">
        <f>N63</f>
        <v/>
      </c>
      <c r="P63" s="99">
        <f>0.03719*M63*K61/J61</f>
        <v>0</v>
      </c>
      <c r="Q63" s="148" t="str">
        <f>IF(OR(ISBLANK(I61),ISBLANK(H61),ISBLANK(A4_blank_1),ISBLANK(A3_blank_1)),"",Concentration)</f>
        <v/>
      </c>
      <c r="R63" s="155" t="str">
        <f>Q63</f>
        <v/>
      </c>
      <c r="S63" s="152"/>
      <c r="T63" s="100"/>
      <c r="U63" s="3"/>
      <c r="V63" s="66"/>
    </row>
    <row r="64" spans="1:22" s="2" customFormat="1" ht="18" x14ac:dyDescent="0.25">
      <c r="A64" s="1"/>
      <c r="B64" s="3"/>
      <c r="C64" s="88"/>
      <c r="D64" s="93"/>
      <c r="E64" s="101" t="s">
        <v>42</v>
      </c>
      <c r="F64" s="95"/>
      <c r="G64" s="95"/>
      <c r="H64" s="95"/>
      <c r="I64" s="95"/>
      <c r="J64" s="95"/>
      <c r="K64" s="96"/>
      <c r="L64" s="88"/>
      <c r="M64" s="102"/>
      <c r="N64" s="144"/>
      <c r="O64" s="98"/>
      <c r="P64" s="99">
        <f>1000*((P61*14.01/17.03)+(P62*28.02/60.06)+(P63*42.03/174.21))</f>
        <v>0</v>
      </c>
      <c r="Q64" s="148"/>
      <c r="R64" s="155"/>
      <c r="S64" s="152" t="str">
        <f>IF(OR(ISBLANK(E61),ISBLANK(F61),ISBLANK(G61),ISBLANK(H61),ISBLANK(A1_blank_1),ISBLANK(A2_blank_1),ISBLANK(A3_blank_1),ISBLANK(A4_blank_1),),"",Concentration)</f>
        <v/>
      </c>
      <c r="T64" s="100" t="str">
        <f>S64</f>
        <v/>
      </c>
      <c r="U64" s="3"/>
      <c r="V64" s="66"/>
    </row>
    <row r="65" spans="1:22" s="2" customFormat="1" ht="16" x14ac:dyDescent="0.2">
      <c r="A65" s="1"/>
      <c r="B65" s="3"/>
      <c r="C65" s="88"/>
      <c r="D65" s="93"/>
      <c r="E65" s="101" t="s">
        <v>36</v>
      </c>
      <c r="F65" s="112"/>
      <c r="G65" s="112"/>
      <c r="H65" s="95"/>
      <c r="I65" s="95"/>
      <c r="J65" s="115">
        <v>0.05</v>
      </c>
      <c r="K65" s="116">
        <v>1</v>
      </c>
      <c r="L65" s="88"/>
      <c r="M65" s="97">
        <f>(A2_sample-A1_sample)-(A2_blank_pan-A1_blank_pan)</f>
        <v>0</v>
      </c>
      <c r="N65" s="144" t="str">
        <f>IF(OR(ISBLANK(A1_sample),ISBLANK(A2_sample),ISBLANK(A2_blank_pan),ISBLANK(A1_blank_pan)),"",Change_absorbance)</f>
        <v/>
      </c>
      <c r="O65" s="98" t="str">
        <f>N65</f>
        <v/>
      </c>
      <c r="P65" s="99">
        <f>6.487*M65*K65/J65</f>
        <v>0</v>
      </c>
      <c r="Q65" s="148"/>
      <c r="R65" s="155"/>
      <c r="S65" s="152" t="str">
        <f>IF(OR(ISBLANK(A1_sample),ISBLANK(A2_sample),ISBLANK(A1_blank_pan),ISBLANK(A2_blank_pan)),"",Concentration)</f>
        <v/>
      </c>
      <c r="T65" s="100" t="str">
        <f>S65</f>
        <v/>
      </c>
      <c r="U65" s="3"/>
      <c r="V65" s="66"/>
    </row>
    <row r="66" spans="1:22" s="2" customFormat="1" ht="18" x14ac:dyDescent="0.25">
      <c r="A66" s="1"/>
      <c r="B66" s="3"/>
      <c r="C66" s="103"/>
      <c r="D66" s="104"/>
      <c r="E66" s="105" t="s">
        <v>43</v>
      </c>
      <c r="F66" s="106"/>
      <c r="G66" s="106"/>
      <c r="H66" s="106"/>
      <c r="I66" s="106"/>
      <c r="J66" s="106"/>
      <c r="K66" s="107"/>
      <c r="L66" s="88"/>
      <c r="M66" s="108"/>
      <c r="N66" s="145"/>
      <c r="O66" s="109"/>
      <c r="P66" s="110">
        <f>1000*((P61*14.01/17.03)+(P62*28.02/60.06)+(P63*28.02/174.21))+P65</f>
        <v>0</v>
      </c>
      <c r="Q66" s="149"/>
      <c r="R66" s="156"/>
      <c r="S66" s="153" t="str">
        <f>IF(OR(ISBLANK(E61),ISBLANK(F61),ISBLANK(G61),ISBLANK(H61),ISBLANK(A1_blank_1),ISBLANK(A2_blank_1),ISBLANK(A3_blank_1),ISBLANK(A4_blank_1),ISBLANK(A1_blank_pan),ISBLANK(A2_blank_pan),O65=0,ISBLANK(E65),ISBLANK(F65)),"",Concentration)</f>
        <v/>
      </c>
      <c r="T66" s="111" t="str">
        <f>S66</f>
        <v/>
      </c>
      <c r="U66" s="3"/>
      <c r="V66" s="66"/>
    </row>
    <row r="67" spans="1:22" s="2" customFormat="1" ht="18" x14ac:dyDescent="0.25">
      <c r="A67" s="1"/>
      <c r="B67" s="3"/>
      <c r="C67" s="86">
        <v>10</v>
      </c>
      <c r="D67" s="61"/>
      <c r="E67" s="87" t="s">
        <v>39</v>
      </c>
      <c r="F67" s="140"/>
      <c r="G67" s="62"/>
      <c r="H67" s="62"/>
      <c r="I67" s="62"/>
      <c r="J67" s="63">
        <v>0.1</v>
      </c>
      <c r="K67" s="64">
        <v>1</v>
      </c>
      <c r="L67" s="88"/>
      <c r="M67" s="89">
        <f>(A1_sample-A2_sample)-(A1_blank_1-A2_blank_1)</f>
        <v>0</v>
      </c>
      <c r="N67" s="143" t="str">
        <f>IF(OR(ISBLANK(A1_sample),ISBLANK(A2_sample),ISBLANK(A1_blank_1),ISBLANK(A2_blank_1)),"",Change_absorbance)</f>
        <v/>
      </c>
      <c r="O67" s="90" t="str">
        <f>N67</f>
        <v/>
      </c>
      <c r="P67" s="91">
        <f>0.007082*M67*Dilution/Sample_volume</f>
        <v>0</v>
      </c>
      <c r="Q67" s="147" t="str">
        <f>IF(OR(ISBLANK(A1_sample),ISBLANK(A2_sample),ISBLANK(A1_blank_1),ISBLANK(A2_blank_1)),"",Concentration)</f>
        <v/>
      </c>
      <c r="R67" s="154" t="str">
        <f>Q67</f>
        <v/>
      </c>
      <c r="S67" s="151"/>
      <c r="T67" s="92"/>
      <c r="U67" s="3"/>
      <c r="V67" s="66"/>
    </row>
    <row r="68" spans="1:22" s="2" customFormat="1" ht="18" x14ac:dyDescent="0.25">
      <c r="A68" s="1"/>
      <c r="B68" s="3"/>
      <c r="C68" s="88"/>
      <c r="D68" s="93"/>
      <c r="E68" s="94" t="s">
        <v>40</v>
      </c>
      <c r="F68" s="95"/>
      <c r="G68" s="95"/>
      <c r="H68" s="95"/>
      <c r="I68" s="95"/>
      <c r="J68" s="95"/>
      <c r="K68" s="96"/>
      <c r="L68" s="88"/>
      <c r="M68" s="97">
        <f>(G67-H67)-(A2_blank_1-A3_blank_1)</f>
        <v>0</v>
      </c>
      <c r="N68" s="144" t="str">
        <f>IF(OR(ISBLANK(G67),ISBLANK(H67),ISBLANK(A2_blank_1),ISBLANK(A3_blank_1)),"",Change_absorbance)</f>
        <v/>
      </c>
      <c r="O68" s="98" t="str">
        <f>N68</f>
        <v/>
      </c>
      <c r="P68" s="99">
        <f>0.01273*M68*K67/J67</f>
        <v>0</v>
      </c>
      <c r="Q68" s="148" t="str">
        <f>IF(OR(ISBLANK(G67),ISBLANK(H67),ISBLANK(A2_blank_1),ISBLANK(A3_blank_1)),"",Concentration)</f>
        <v/>
      </c>
      <c r="R68" s="155" t="str">
        <f>Q68</f>
        <v/>
      </c>
      <c r="S68" s="152"/>
      <c r="T68" s="100"/>
      <c r="U68" s="3"/>
      <c r="V68" s="66"/>
    </row>
    <row r="69" spans="1:22" s="2" customFormat="1" ht="18" x14ac:dyDescent="0.25">
      <c r="A69" s="1"/>
      <c r="B69" s="3"/>
      <c r="C69" s="88"/>
      <c r="D69" s="93"/>
      <c r="E69" s="94" t="s">
        <v>41</v>
      </c>
      <c r="F69" s="95"/>
      <c r="G69" s="95"/>
      <c r="H69" s="95"/>
      <c r="I69" s="95"/>
      <c r="J69" s="95"/>
      <c r="K69" s="96"/>
      <c r="L69" s="88"/>
      <c r="M69" s="97">
        <f>(H67-I67)-(A3_blank_1-A4_blank_1)</f>
        <v>0</v>
      </c>
      <c r="N69" s="144" t="str">
        <f>IF(OR(ISBLANK(I67),ISBLANK(H67),ISBLANK(A4_blank_1),ISBLANK(A3_blank_1)),"",Change_absorbance)</f>
        <v/>
      </c>
      <c r="O69" s="98" t="str">
        <f>N69</f>
        <v/>
      </c>
      <c r="P69" s="99">
        <f>0.03719*M69*K67/J67</f>
        <v>0</v>
      </c>
      <c r="Q69" s="148" t="str">
        <f>IF(OR(ISBLANK(I67),ISBLANK(H67),ISBLANK(A4_blank_1),ISBLANK(A3_blank_1)),"",Concentration)</f>
        <v/>
      </c>
      <c r="R69" s="155" t="str">
        <f>Q69</f>
        <v/>
      </c>
      <c r="S69" s="152"/>
      <c r="T69" s="100"/>
      <c r="U69" s="3"/>
      <c r="V69" s="66"/>
    </row>
    <row r="70" spans="1:22" s="2" customFormat="1" ht="18" x14ac:dyDescent="0.25">
      <c r="A70" s="1"/>
      <c r="B70" s="3"/>
      <c r="C70" s="88"/>
      <c r="D70" s="93"/>
      <c r="E70" s="101" t="s">
        <v>42</v>
      </c>
      <c r="F70" s="95"/>
      <c r="G70" s="95"/>
      <c r="H70" s="113"/>
      <c r="I70" s="95"/>
      <c r="J70" s="95"/>
      <c r="K70" s="96"/>
      <c r="L70" s="88"/>
      <c r="M70" s="102"/>
      <c r="N70" s="144"/>
      <c r="O70" s="98"/>
      <c r="P70" s="99">
        <f>1000*((P67*14.01/17.03)+(P68*28.02/60.06)+(P69*42.03/174.21))</f>
        <v>0</v>
      </c>
      <c r="Q70" s="148"/>
      <c r="R70" s="155"/>
      <c r="S70" s="152" t="str">
        <f>IF(OR(ISBLANK(E67),ISBLANK(F67),ISBLANK(G67),ISBLANK(H67),ISBLANK(A1_blank_1),ISBLANK(A2_blank_1),ISBLANK(A3_blank_1),ISBLANK(A4_blank_1),),"",Concentration)</f>
        <v/>
      </c>
      <c r="T70" s="100" t="str">
        <f>S70</f>
        <v/>
      </c>
      <c r="U70" s="3"/>
      <c r="V70" s="66"/>
    </row>
    <row r="71" spans="1:22" s="2" customFormat="1" ht="16" x14ac:dyDescent="0.2">
      <c r="A71" s="1"/>
      <c r="B71" s="3"/>
      <c r="C71" s="88"/>
      <c r="D71" s="93"/>
      <c r="E71" s="101" t="s">
        <v>36</v>
      </c>
      <c r="F71" s="112"/>
      <c r="G71" s="112"/>
      <c r="H71" s="95"/>
      <c r="I71" s="95"/>
      <c r="J71" s="115">
        <v>0.05</v>
      </c>
      <c r="K71" s="116">
        <v>1</v>
      </c>
      <c r="L71" s="88"/>
      <c r="M71" s="97">
        <f>(A2_sample-A1_sample)-(A2_blank_pan-A1_blank_pan)</f>
        <v>0</v>
      </c>
      <c r="N71" s="144" t="str">
        <f>IF(OR(ISBLANK(A1_sample),ISBLANK(A2_sample),ISBLANK(A2_blank_pan),ISBLANK(A1_blank_pan)),"",Change_absorbance)</f>
        <v/>
      </c>
      <c r="O71" s="98" t="str">
        <f>N71</f>
        <v/>
      </c>
      <c r="P71" s="99">
        <f>6.487*M71*K71/J71</f>
        <v>0</v>
      </c>
      <c r="Q71" s="148"/>
      <c r="R71" s="155"/>
      <c r="S71" s="152" t="str">
        <f>IF(OR(ISBLANK(A1_sample),ISBLANK(A2_sample),ISBLANK(A1_blank_pan),ISBLANK(A2_blank_pan)),"",Concentration)</f>
        <v/>
      </c>
      <c r="T71" s="100" t="str">
        <f>S71</f>
        <v/>
      </c>
      <c r="U71" s="3"/>
      <c r="V71" s="66"/>
    </row>
    <row r="72" spans="1:22" s="2" customFormat="1" ht="18" x14ac:dyDescent="0.25">
      <c r="A72" s="1"/>
      <c r="B72" s="3"/>
      <c r="C72" s="103"/>
      <c r="D72" s="104"/>
      <c r="E72" s="105" t="s">
        <v>43</v>
      </c>
      <c r="F72" s="106"/>
      <c r="G72" s="106"/>
      <c r="H72" s="106"/>
      <c r="I72" s="106"/>
      <c r="J72" s="106"/>
      <c r="K72" s="107"/>
      <c r="L72" s="88"/>
      <c r="M72" s="108"/>
      <c r="N72" s="145"/>
      <c r="O72" s="109"/>
      <c r="P72" s="110">
        <f>1000*((P67*14.01/17.03)+(P68*28.02/60.06)+(P69*28.02/174.21))+P71</f>
        <v>0</v>
      </c>
      <c r="Q72" s="149"/>
      <c r="R72" s="156"/>
      <c r="S72" s="153" t="str">
        <f>IF(OR(ISBLANK(E67),ISBLANK(F67),ISBLANK(G67),ISBLANK(H67),ISBLANK(A1_blank_1),ISBLANK(A2_blank_1),ISBLANK(A3_blank_1),ISBLANK(A4_blank_1),ISBLANK(A1_blank_pan),ISBLANK(A2_blank_pan),O71=0,ISBLANK(E71),ISBLANK(F71)),"",Concentration)</f>
        <v/>
      </c>
      <c r="T72" s="111" t="str">
        <f>S72</f>
        <v/>
      </c>
      <c r="U72" s="3"/>
      <c r="V72" s="66"/>
    </row>
    <row r="73" spans="1:22" s="2" customFormat="1" ht="18" x14ac:dyDescent="0.25">
      <c r="A73" s="1"/>
      <c r="B73" s="3"/>
      <c r="C73" s="86">
        <v>11</v>
      </c>
      <c r="D73" s="61"/>
      <c r="E73" s="87" t="s">
        <v>39</v>
      </c>
      <c r="F73" s="62"/>
      <c r="G73" s="62"/>
      <c r="H73" s="62"/>
      <c r="I73" s="62"/>
      <c r="J73" s="63">
        <v>0.1</v>
      </c>
      <c r="K73" s="64">
        <v>1</v>
      </c>
      <c r="L73" s="88"/>
      <c r="M73" s="89">
        <f>(A1_sample-A2_sample)-(A1_blank_1-A2_blank_1)</f>
        <v>0</v>
      </c>
      <c r="N73" s="143" t="str">
        <f>IF(OR(ISBLANK(A1_sample),ISBLANK(A2_sample),ISBLANK(A1_blank_1),ISBLANK(A2_blank_1)),"",Change_absorbance)</f>
        <v/>
      </c>
      <c r="O73" s="90" t="str">
        <f>N73</f>
        <v/>
      </c>
      <c r="P73" s="91">
        <f>0.007082*M73*Dilution/Sample_volume</f>
        <v>0</v>
      </c>
      <c r="Q73" s="147" t="str">
        <f>IF(OR(ISBLANK(A1_sample),ISBLANK(A2_sample),ISBLANK(A1_blank_1),ISBLANK(A2_blank_1)),"",Concentration)</f>
        <v/>
      </c>
      <c r="R73" s="154" t="str">
        <f>Q73</f>
        <v/>
      </c>
      <c r="S73" s="151"/>
      <c r="T73" s="92"/>
      <c r="U73" s="3"/>
      <c r="V73" s="66"/>
    </row>
    <row r="74" spans="1:22" s="2" customFormat="1" ht="18" x14ac:dyDescent="0.25">
      <c r="A74" s="1"/>
      <c r="B74" s="3"/>
      <c r="C74" s="88"/>
      <c r="D74" s="93"/>
      <c r="E74" s="94" t="s">
        <v>40</v>
      </c>
      <c r="F74" s="95"/>
      <c r="G74" s="95"/>
      <c r="H74" s="95"/>
      <c r="I74" s="95"/>
      <c r="J74" s="95"/>
      <c r="K74" s="96"/>
      <c r="L74" s="88"/>
      <c r="M74" s="97">
        <f>(G73-H73)-(A2_blank_1-A3_blank_1)</f>
        <v>0</v>
      </c>
      <c r="N74" s="144" t="str">
        <f>IF(OR(ISBLANK(G73),ISBLANK(H73),ISBLANK(A2_blank_1),ISBLANK(A3_blank_1)),"",Change_absorbance)</f>
        <v/>
      </c>
      <c r="O74" s="98" t="str">
        <f>N74</f>
        <v/>
      </c>
      <c r="P74" s="99">
        <f>0.01273*M74*K73/J73</f>
        <v>0</v>
      </c>
      <c r="Q74" s="148" t="str">
        <f>IF(OR(ISBLANK(G73),ISBLANK(H73),ISBLANK(A2_blank_1),ISBLANK(A3_blank_1)),"",Concentration)</f>
        <v/>
      </c>
      <c r="R74" s="155" t="str">
        <f>Q74</f>
        <v/>
      </c>
      <c r="S74" s="152"/>
      <c r="T74" s="100"/>
      <c r="U74" s="3"/>
      <c r="V74" s="66"/>
    </row>
    <row r="75" spans="1:22" s="2" customFormat="1" ht="18" x14ac:dyDescent="0.25">
      <c r="A75" s="1"/>
      <c r="B75" s="3"/>
      <c r="C75" s="88"/>
      <c r="D75" s="93"/>
      <c r="E75" s="94" t="s">
        <v>41</v>
      </c>
      <c r="F75" s="95"/>
      <c r="G75" s="95"/>
      <c r="H75" s="95"/>
      <c r="I75" s="95"/>
      <c r="J75" s="95"/>
      <c r="K75" s="96"/>
      <c r="L75" s="88"/>
      <c r="M75" s="97">
        <f>(H73-I73)-(A3_blank_1-A4_blank_1)</f>
        <v>0</v>
      </c>
      <c r="N75" s="144" t="str">
        <f>IF(OR(ISBLANK(I73),ISBLANK(H73),ISBLANK(A4_blank_1),ISBLANK(A3_blank_1)),"",Change_absorbance)</f>
        <v/>
      </c>
      <c r="O75" s="98" t="str">
        <f>N75</f>
        <v/>
      </c>
      <c r="P75" s="99">
        <f>0.03719*M75*K73/J73</f>
        <v>0</v>
      </c>
      <c r="Q75" s="148" t="str">
        <f>IF(OR(ISBLANK(I73),ISBLANK(H73),ISBLANK(A4_blank_1),ISBLANK(A3_blank_1)),"",Concentration)</f>
        <v/>
      </c>
      <c r="R75" s="155" t="str">
        <f>Q75</f>
        <v/>
      </c>
      <c r="S75" s="152"/>
      <c r="T75" s="100"/>
      <c r="U75" s="3"/>
      <c r="V75" s="66"/>
    </row>
    <row r="76" spans="1:22" s="2" customFormat="1" ht="18" x14ac:dyDescent="0.25">
      <c r="A76" s="1"/>
      <c r="B76" s="3"/>
      <c r="C76" s="88"/>
      <c r="D76" s="93"/>
      <c r="E76" s="101" t="s">
        <v>42</v>
      </c>
      <c r="F76" s="95"/>
      <c r="G76" s="95"/>
      <c r="H76" s="95"/>
      <c r="I76" s="95"/>
      <c r="J76" s="95"/>
      <c r="K76" s="96"/>
      <c r="L76" s="88"/>
      <c r="M76" s="102"/>
      <c r="N76" s="144"/>
      <c r="O76" s="98"/>
      <c r="P76" s="99">
        <f>1000*((P73*14.01/17.03)+(P74*28.02/60.06)+(P75*42.03/174.21))</f>
        <v>0</v>
      </c>
      <c r="Q76" s="148"/>
      <c r="R76" s="155"/>
      <c r="S76" s="152" t="str">
        <f>IF(OR(ISBLANK(E73),ISBLANK(F73),ISBLANK(G73),ISBLANK(H73),ISBLANK(A1_blank_1),ISBLANK(A2_blank_1),ISBLANK(A3_blank_1),ISBLANK(A4_blank_1),),"",Concentration)</f>
        <v/>
      </c>
      <c r="T76" s="100" t="str">
        <f>S76</f>
        <v/>
      </c>
      <c r="U76" s="3"/>
      <c r="V76" s="66"/>
    </row>
    <row r="77" spans="1:22" s="2" customFormat="1" ht="16" x14ac:dyDescent="0.2">
      <c r="A77" s="1"/>
      <c r="B77" s="3"/>
      <c r="C77" s="88"/>
      <c r="D77" s="93"/>
      <c r="E77" s="101" t="s">
        <v>36</v>
      </c>
      <c r="F77" s="112"/>
      <c r="G77" s="112"/>
      <c r="H77" s="95"/>
      <c r="I77" s="95"/>
      <c r="J77" s="115">
        <v>0.05</v>
      </c>
      <c r="K77" s="116">
        <v>1</v>
      </c>
      <c r="L77" s="88"/>
      <c r="M77" s="97">
        <f>(A2_sample-A1_sample)-(A2_blank_pan-A1_blank_pan)</f>
        <v>0</v>
      </c>
      <c r="N77" s="144" t="str">
        <f>IF(OR(ISBLANK(A1_sample),ISBLANK(A2_sample),ISBLANK(A2_blank_pan),ISBLANK(A1_blank_pan)),"",Change_absorbance)</f>
        <v/>
      </c>
      <c r="O77" s="98" t="str">
        <f>N77</f>
        <v/>
      </c>
      <c r="P77" s="99">
        <f>6.487*M77*K77/J77</f>
        <v>0</v>
      </c>
      <c r="Q77" s="148"/>
      <c r="R77" s="155"/>
      <c r="S77" s="152" t="str">
        <f>IF(OR(ISBLANK(A1_sample),ISBLANK(A2_sample),ISBLANK(A1_blank_pan),ISBLANK(A2_blank_pan)),"",Concentration)</f>
        <v/>
      </c>
      <c r="T77" s="100" t="str">
        <f>S77</f>
        <v/>
      </c>
      <c r="U77" s="3"/>
      <c r="V77" s="66"/>
    </row>
    <row r="78" spans="1:22" s="2" customFormat="1" ht="18" x14ac:dyDescent="0.25">
      <c r="A78" s="1"/>
      <c r="B78" s="3"/>
      <c r="C78" s="103"/>
      <c r="D78" s="104"/>
      <c r="E78" s="105" t="s">
        <v>43</v>
      </c>
      <c r="F78" s="106"/>
      <c r="G78" s="106"/>
      <c r="H78" s="106"/>
      <c r="I78" s="106"/>
      <c r="J78" s="106"/>
      <c r="K78" s="107"/>
      <c r="L78" s="88"/>
      <c r="M78" s="108"/>
      <c r="N78" s="145"/>
      <c r="O78" s="109"/>
      <c r="P78" s="110">
        <f>1000*((P73*14.01/17.03)+(P74*28.02/60.06)+(P75*28.02/174.21))+P77</f>
        <v>0</v>
      </c>
      <c r="Q78" s="149"/>
      <c r="R78" s="156"/>
      <c r="S78" s="153" t="str">
        <f>IF(OR(ISBLANK(E73),ISBLANK(F73),ISBLANK(G73),ISBLANK(H73),ISBLANK(A1_blank_1),ISBLANK(A2_blank_1),ISBLANK(A3_blank_1),ISBLANK(A4_blank_1),ISBLANK(A1_blank_pan),ISBLANK(A2_blank_pan),O77=0,ISBLANK(E77),ISBLANK(F77)),"",Concentration)</f>
        <v/>
      </c>
      <c r="T78" s="111" t="str">
        <f>S78</f>
        <v/>
      </c>
      <c r="U78" s="3"/>
      <c r="V78" s="66"/>
    </row>
    <row r="79" spans="1:22" s="2" customFormat="1" ht="18" x14ac:dyDescent="0.25">
      <c r="A79" s="1"/>
      <c r="B79" s="3"/>
      <c r="C79" s="86">
        <v>12</v>
      </c>
      <c r="D79" s="61"/>
      <c r="E79" s="87" t="s">
        <v>39</v>
      </c>
      <c r="F79" s="62"/>
      <c r="G79" s="62"/>
      <c r="H79" s="62"/>
      <c r="I79" s="62"/>
      <c r="J79" s="63">
        <v>0.1</v>
      </c>
      <c r="K79" s="64">
        <v>1</v>
      </c>
      <c r="L79" s="88"/>
      <c r="M79" s="89">
        <f>(A1_sample-A2_sample)-(A1_blank_1-A2_blank_1)</f>
        <v>0</v>
      </c>
      <c r="N79" s="143" t="str">
        <f>IF(OR(ISBLANK(A1_sample),ISBLANK(A2_sample),ISBLANK(A1_blank_1),ISBLANK(A2_blank_1)),"",Change_absorbance)</f>
        <v/>
      </c>
      <c r="O79" s="90" t="str">
        <f>N79</f>
        <v/>
      </c>
      <c r="P79" s="91">
        <f>0.007082*M79*Dilution/Sample_volume</f>
        <v>0</v>
      </c>
      <c r="Q79" s="147" t="str">
        <f>IF(OR(ISBLANK(A1_sample),ISBLANK(A2_sample),ISBLANK(A1_blank_1),ISBLANK(A2_blank_1)),"",Concentration)</f>
        <v/>
      </c>
      <c r="R79" s="154" t="str">
        <f>Q79</f>
        <v/>
      </c>
      <c r="S79" s="151"/>
      <c r="T79" s="92"/>
      <c r="U79" s="3"/>
      <c r="V79" s="66"/>
    </row>
    <row r="80" spans="1:22" s="2" customFormat="1" ht="18" x14ac:dyDescent="0.25">
      <c r="A80" s="1"/>
      <c r="B80" s="3"/>
      <c r="C80" s="88"/>
      <c r="D80" s="93"/>
      <c r="E80" s="94" t="s">
        <v>40</v>
      </c>
      <c r="F80" s="95"/>
      <c r="G80" s="95"/>
      <c r="H80" s="95"/>
      <c r="I80" s="95"/>
      <c r="J80" s="95"/>
      <c r="K80" s="96"/>
      <c r="L80" s="88"/>
      <c r="M80" s="97">
        <f>(G79-H79)-(A2_blank_1-A3_blank_1)</f>
        <v>0</v>
      </c>
      <c r="N80" s="144" t="str">
        <f>IF(OR(ISBLANK(G79),ISBLANK(H79),ISBLANK(A2_blank_1),ISBLANK(A3_blank_1)),"",Change_absorbance)</f>
        <v/>
      </c>
      <c r="O80" s="98" t="str">
        <f>N80</f>
        <v/>
      </c>
      <c r="P80" s="99">
        <f>0.01273*M80*K79/J79</f>
        <v>0</v>
      </c>
      <c r="Q80" s="148" t="str">
        <f>IF(OR(ISBLANK(G79),ISBLANK(H79),ISBLANK(A2_blank_1),ISBLANK(A3_blank_1)),"",Concentration)</f>
        <v/>
      </c>
      <c r="R80" s="155" t="str">
        <f>Q80</f>
        <v/>
      </c>
      <c r="S80" s="152"/>
      <c r="T80" s="100"/>
      <c r="U80" s="3"/>
      <c r="V80" s="66"/>
    </row>
    <row r="81" spans="1:22" s="2" customFormat="1" ht="18" x14ac:dyDescent="0.25">
      <c r="A81" s="1"/>
      <c r="B81" s="3"/>
      <c r="C81" s="88"/>
      <c r="D81" s="93"/>
      <c r="E81" s="94" t="s">
        <v>41</v>
      </c>
      <c r="F81" s="95"/>
      <c r="G81" s="95"/>
      <c r="H81" s="95"/>
      <c r="I81" s="95"/>
      <c r="J81" s="95"/>
      <c r="K81" s="96"/>
      <c r="L81" s="88"/>
      <c r="M81" s="97">
        <f>(H79-I79)-(A3_blank_1-A4_blank_1)</f>
        <v>0</v>
      </c>
      <c r="N81" s="144" t="str">
        <f>IF(OR(ISBLANK(I79),ISBLANK(H79),ISBLANK(A4_blank_1),ISBLANK(A3_blank_1)),"",Change_absorbance)</f>
        <v/>
      </c>
      <c r="O81" s="98" t="str">
        <f>N81</f>
        <v/>
      </c>
      <c r="P81" s="99">
        <f>0.03719*M81*K79/J79</f>
        <v>0</v>
      </c>
      <c r="Q81" s="148" t="str">
        <f>IF(OR(ISBLANK(I79),ISBLANK(H79),ISBLANK(A4_blank_1),ISBLANK(A3_blank_1)),"",Concentration)</f>
        <v/>
      </c>
      <c r="R81" s="155" t="str">
        <f>Q81</f>
        <v/>
      </c>
      <c r="S81" s="152"/>
      <c r="T81" s="100"/>
      <c r="U81" s="3"/>
      <c r="V81" s="66"/>
    </row>
    <row r="82" spans="1:22" s="2" customFormat="1" ht="18" x14ac:dyDescent="0.25">
      <c r="A82" s="1"/>
      <c r="B82" s="3"/>
      <c r="C82" s="88"/>
      <c r="D82" s="93"/>
      <c r="E82" s="101" t="s">
        <v>42</v>
      </c>
      <c r="F82" s="95"/>
      <c r="G82" s="95"/>
      <c r="H82" s="95"/>
      <c r="I82" s="95"/>
      <c r="J82" s="95"/>
      <c r="K82" s="96"/>
      <c r="L82" s="88"/>
      <c r="M82" s="102"/>
      <c r="N82" s="144"/>
      <c r="O82" s="98"/>
      <c r="P82" s="99">
        <f>1000*((P79*14.01/17.03)+(P80*28.02/60.06)+(P81*42.03/174.21))</f>
        <v>0</v>
      </c>
      <c r="Q82" s="148"/>
      <c r="R82" s="155"/>
      <c r="S82" s="152" t="str">
        <f>IF(OR(ISBLANK(E79),ISBLANK(F79),ISBLANK(G79),ISBLANK(H79),ISBLANK(A1_blank_1),ISBLANK(A2_blank_1),ISBLANK(A3_blank_1),ISBLANK(A4_blank_1),),"",Concentration)</f>
        <v/>
      </c>
      <c r="T82" s="100" t="str">
        <f>S82</f>
        <v/>
      </c>
      <c r="U82" s="3"/>
      <c r="V82" s="66"/>
    </row>
    <row r="83" spans="1:22" s="2" customFormat="1" ht="16" x14ac:dyDescent="0.2">
      <c r="A83" s="1"/>
      <c r="B83" s="3"/>
      <c r="C83" s="88"/>
      <c r="D83" s="93"/>
      <c r="E83" s="101" t="s">
        <v>36</v>
      </c>
      <c r="F83" s="112"/>
      <c r="G83" s="112"/>
      <c r="H83" s="95"/>
      <c r="I83" s="95"/>
      <c r="J83" s="115">
        <v>0.05</v>
      </c>
      <c r="K83" s="116">
        <v>1</v>
      </c>
      <c r="L83" s="88"/>
      <c r="M83" s="97">
        <f>(A2_sample-A1_sample)-(A2_blank_pan-A1_blank_pan)</f>
        <v>0</v>
      </c>
      <c r="N83" s="144" t="str">
        <f>IF(OR(ISBLANK(A1_sample),ISBLANK(A2_sample),ISBLANK(A2_blank_pan),ISBLANK(A1_blank_pan)),"",Change_absorbance)</f>
        <v/>
      </c>
      <c r="O83" s="98" t="str">
        <f>N83</f>
        <v/>
      </c>
      <c r="P83" s="99">
        <f>6.487*M83*K83/J83</f>
        <v>0</v>
      </c>
      <c r="Q83" s="148"/>
      <c r="R83" s="155"/>
      <c r="S83" s="152" t="str">
        <f>IF(OR(ISBLANK(A1_sample),ISBLANK(A2_sample),ISBLANK(A1_blank_pan),ISBLANK(A2_blank_pan)),"",Concentration)</f>
        <v/>
      </c>
      <c r="T83" s="100" t="str">
        <f>S83</f>
        <v/>
      </c>
      <c r="U83" s="3"/>
      <c r="V83" s="66"/>
    </row>
    <row r="84" spans="1:22" s="2" customFormat="1" ht="18" x14ac:dyDescent="0.25">
      <c r="A84" s="1"/>
      <c r="B84" s="3"/>
      <c r="C84" s="103"/>
      <c r="D84" s="104"/>
      <c r="E84" s="105" t="s">
        <v>43</v>
      </c>
      <c r="F84" s="106"/>
      <c r="G84" s="106"/>
      <c r="H84" s="106"/>
      <c r="I84" s="106"/>
      <c r="J84" s="106"/>
      <c r="K84" s="107"/>
      <c r="L84" s="88"/>
      <c r="M84" s="108"/>
      <c r="N84" s="145"/>
      <c r="O84" s="109"/>
      <c r="P84" s="110">
        <f>1000*((P79*14.01/17.03)+(P80*28.02/60.06)+(P81*28.02/174.21))+P83</f>
        <v>0</v>
      </c>
      <c r="Q84" s="149"/>
      <c r="R84" s="156"/>
      <c r="S84" s="153" t="str">
        <f>IF(OR(ISBLANK(E79),ISBLANK(F79),ISBLANK(G79),ISBLANK(H79),ISBLANK(A1_blank_1),ISBLANK(A2_blank_1),ISBLANK(A3_blank_1),ISBLANK(A4_blank_1),ISBLANK(A1_blank_pan),ISBLANK(A2_blank_pan),O83=0,ISBLANK(E83),ISBLANK(F83)),"",Concentration)</f>
        <v/>
      </c>
      <c r="T84" s="111" t="str">
        <f>S84</f>
        <v/>
      </c>
      <c r="U84" s="3"/>
      <c r="V84" s="66"/>
    </row>
    <row r="85" spans="1:22" s="2" customFormat="1" ht="18" x14ac:dyDescent="0.25">
      <c r="A85" s="1"/>
      <c r="B85" s="3"/>
      <c r="C85" s="86">
        <v>13</v>
      </c>
      <c r="D85" s="61"/>
      <c r="E85" s="87" t="s">
        <v>39</v>
      </c>
      <c r="F85" s="140"/>
      <c r="G85" s="62"/>
      <c r="H85" s="62"/>
      <c r="I85" s="62"/>
      <c r="J85" s="63">
        <v>0.1</v>
      </c>
      <c r="K85" s="64">
        <v>1</v>
      </c>
      <c r="L85" s="88"/>
      <c r="M85" s="89">
        <f>(A1_sample-A2_sample)-(A1_blank_1-A2_blank_1)</f>
        <v>0</v>
      </c>
      <c r="N85" s="143" t="str">
        <f>IF(OR(ISBLANK(A1_sample),ISBLANK(A2_sample),ISBLANK(A1_blank_1),ISBLANK(A2_blank_1)),"",Change_absorbance)</f>
        <v/>
      </c>
      <c r="O85" s="90" t="str">
        <f>N85</f>
        <v/>
      </c>
      <c r="P85" s="91">
        <f>0.007082*M85*Dilution/Sample_volume</f>
        <v>0</v>
      </c>
      <c r="Q85" s="147" t="str">
        <f>IF(OR(ISBLANK(A1_sample),ISBLANK(A2_sample),ISBLANK(A1_blank_1),ISBLANK(A2_blank_1)),"",Concentration)</f>
        <v/>
      </c>
      <c r="R85" s="154" t="str">
        <f>Q85</f>
        <v/>
      </c>
      <c r="S85" s="151"/>
      <c r="T85" s="92"/>
      <c r="U85" s="3"/>
      <c r="V85" s="66"/>
    </row>
    <row r="86" spans="1:22" s="2" customFormat="1" ht="18" x14ac:dyDescent="0.25">
      <c r="A86" s="1"/>
      <c r="B86" s="3"/>
      <c r="C86" s="88"/>
      <c r="D86" s="93"/>
      <c r="E86" s="94" t="s">
        <v>40</v>
      </c>
      <c r="F86" s="95"/>
      <c r="G86" s="95"/>
      <c r="H86" s="95"/>
      <c r="I86" s="95"/>
      <c r="J86" s="95"/>
      <c r="K86" s="96"/>
      <c r="L86" s="88"/>
      <c r="M86" s="97">
        <f>(G85-H85)-(A2_blank_1-A3_blank_1)</f>
        <v>0</v>
      </c>
      <c r="N86" s="144" t="str">
        <f>IF(OR(ISBLANK(G85),ISBLANK(H85),ISBLANK(A2_blank_1),ISBLANK(A3_blank_1)),"",Change_absorbance)</f>
        <v/>
      </c>
      <c r="O86" s="98" t="str">
        <f>N86</f>
        <v/>
      </c>
      <c r="P86" s="99">
        <f>0.01273*M86*K85/J85</f>
        <v>0</v>
      </c>
      <c r="Q86" s="148" t="str">
        <f>IF(OR(ISBLANK(G85),ISBLANK(H85),ISBLANK(A2_blank_1),ISBLANK(A3_blank_1)),"",Concentration)</f>
        <v/>
      </c>
      <c r="R86" s="155" t="str">
        <f>Q86</f>
        <v/>
      </c>
      <c r="S86" s="152"/>
      <c r="T86" s="100"/>
      <c r="U86" s="3"/>
      <c r="V86" s="66"/>
    </row>
    <row r="87" spans="1:22" s="2" customFormat="1" ht="18" x14ac:dyDescent="0.25">
      <c r="A87" s="1"/>
      <c r="B87" s="3"/>
      <c r="C87" s="88"/>
      <c r="D87" s="93"/>
      <c r="E87" s="94" t="s">
        <v>41</v>
      </c>
      <c r="F87" s="95"/>
      <c r="G87" s="95"/>
      <c r="H87" s="95"/>
      <c r="I87" s="95"/>
      <c r="J87" s="95"/>
      <c r="K87" s="96"/>
      <c r="L87" s="88"/>
      <c r="M87" s="97">
        <f>(H85-I85)-(A3_blank_1-A4_blank_1)</f>
        <v>0</v>
      </c>
      <c r="N87" s="144" t="str">
        <f>IF(OR(ISBLANK(I85),ISBLANK(H85),ISBLANK(A4_blank_1),ISBLANK(A3_blank_1)),"",Change_absorbance)</f>
        <v/>
      </c>
      <c r="O87" s="98" t="str">
        <f>N87</f>
        <v/>
      </c>
      <c r="P87" s="99">
        <f>0.03719*M87*K85/J85</f>
        <v>0</v>
      </c>
      <c r="Q87" s="148" t="str">
        <f>IF(OR(ISBLANK(I85),ISBLANK(H85),ISBLANK(A4_blank_1),ISBLANK(A3_blank_1)),"",Concentration)</f>
        <v/>
      </c>
      <c r="R87" s="155" t="str">
        <f>Q87</f>
        <v/>
      </c>
      <c r="S87" s="152"/>
      <c r="T87" s="100"/>
      <c r="U87" s="3"/>
      <c r="V87" s="66"/>
    </row>
    <row r="88" spans="1:22" s="2" customFormat="1" ht="18" x14ac:dyDescent="0.25">
      <c r="A88" s="1"/>
      <c r="B88" s="3"/>
      <c r="C88" s="88"/>
      <c r="D88" s="93"/>
      <c r="E88" s="101" t="s">
        <v>42</v>
      </c>
      <c r="F88" s="95"/>
      <c r="G88" s="95"/>
      <c r="H88" s="113"/>
      <c r="I88" s="95"/>
      <c r="J88" s="95"/>
      <c r="K88" s="96"/>
      <c r="L88" s="88"/>
      <c r="M88" s="102"/>
      <c r="N88" s="144"/>
      <c r="O88" s="98"/>
      <c r="P88" s="99">
        <f>1000*((P85*14.01/17.03)+(P86*28.02/60.06)+(P87*42.03/174.21))</f>
        <v>0</v>
      </c>
      <c r="Q88" s="148"/>
      <c r="R88" s="155"/>
      <c r="S88" s="152" t="str">
        <f>IF(OR(ISBLANK(E85),ISBLANK(F85),ISBLANK(G85),ISBLANK(H85),ISBLANK(A1_blank_1),ISBLANK(A2_blank_1),ISBLANK(A3_blank_1),ISBLANK(A4_blank_1),),"",Concentration)</f>
        <v/>
      </c>
      <c r="T88" s="100" t="str">
        <f>S88</f>
        <v/>
      </c>
      <c r="U88" s="3"/>
      <c r="V88" s="66"/>
    </row>
    <row r="89" spans="1:22" s="2" customFormat="1" ht="16" x14ac:dyDescent="0.2">
      <c r="A89" s="1"/>
      <c r="B89" s="3"/>
      <c r="C89" s="88"/>
      <c r="D89" s="93"/>
      <c r="E89" s="101" t="s">
        <v>36</v>
      </c>
      <c r="F89" s="112"/>
      <c r="G89" s="112"/>
      <c r="H89" s="95"/>
      <c r="I89" s="95"/>
      <c r="J89" s="115">
        <v>0.05</v>
      </c>
      <c r="K89" s="116">
        <v>1</v>
      </c>
      <c r="L89" s="88"/>
      <c r="M89" s="97">
        <f>(A2_sample-A1_sample)-(A2_blank_pan-A1_blank_pan)</f>
        <v>0</v>
      </c>
      <c r="N89" s="144" t="str">
        <f>IF(OR(ISBLANK(A1_sample),ISBLANK(A2_sample),ISBLANK(A2_blank_pan),ISBLANK(A1_blank_pan)),"",Change_absorbance)</f>
        <v/>
      </c>
      <c r="O89" s="98" t="str">
        <f>N89</f>
        <v/>
      </c>
      <c r="P89" s="99">
        <f>6.487*M89*K89/J89</f>
        <v>0</v>
      </c>
      <c r="Q89" s="148"/>
      <c r="R89" s="155"/>
      <c r="S89" s="152" t="str">
        <f>IF(OR(ISBLANK(A1_sample),ISBLANK(A2_sample),ISBLANK(A1_blank_pan),ISBLANK(A2_blank_pan)),"",Concentration)</f>
        <v/>
      </c>
      <c r="T89" s="100" t="str">
        <f>S89</f>
        <v/>
      </c>
      <c r="U89" s="3"/>
      <c r="V89" s="66"/>
    </row>
    <row r="90" spans="1:22" s="2" customFormat="1" ht="18" x14ac:dyDescent="0.25">
      <c r="A90" s="1"/>
      <c r="B90" s="3"/>
      <c r="C90" s="103"/>
      <c r="D90" s="104"/>
      <c r="E90" s="105" t="s">
        <v>43</v>
      </c>
      <c r="F90" s="106"/>
      <c r="G90" s="106"/>
      <c r="H90" s="106"/>
      <c r="I90" s="106"/>
      <c r="J90" s="106"/>
      <c r="K90" s="107"/>
      <c r="L90" s="88"/>
      <c r="M90" s="108"/>
      <c r="N90" s="145"/>
      <c r="O90" s="109"/>
      <c r="P90" s="110">
        <f>1000*((P85*14.01/17.03)+(P86*28.02/60.06)+(P87*28.02/174.21))+P89</f>
        <v>0</v>
      </c>
      <c r="Q90" s="149"/>
      <c r="R90" s="156"/>
      <c r="S90" s="153" t="str">
        <f>IF(OR(ISBLANK(E85),ISBLANK(F85),ISBLANK(G85),ISBLANK(H85),ISBLANK(A1_blank_1),ISBLANK(A2_blank_1),ISBLANK(A3_blank_1),ISBLANK(A4_blank_1),ISBLANK(A1_blank_pan),ISBLANK(A2_blank_pan),O89=0,ISBLANK(E89),ISBLANK(F89)),"",Concentration)</f>
        <v/>
      </c>
      <c r="T90" s="111" t="str">
        <f>S90</f>
        <v/>
      </c>
      <c r="U90" s="3"/>
      <c r="V90" s="66"/>
    </row>
    <row r="91" spans="1:22" s="2" customFormat="1" ht="18" x14ac:dyDescent="0.25">
      <c r="A91" s="1"/>
      <c r="B91" s="3"/>
      <c r="C91" s="86">
        <v>14</v>
      </c>
      <c r="D91" s="61"/>
      <c r="E91" s="87" t="s">
        <v>39</v>
      </c>
      <c r="F91" s="62"/>
      <c r="G91" s="62"/>
      <c r="H91" s="62"/>
      <c r="I91" s="62"/>
      <c r="J91" s="63">
        <v>0.1</v>
      </c>
      <c r="K91" s="64">
        <v>1</v>
      </c>
      <c r="L91" s="88"/>
      <c r="M91" s="89">
        <f>(A1_sample-A2_sample)-(A1_blank_1-A2_blank_1)</f>
        <v>0</v>
      </c>
      <c r="N91" s="143" t="str">
        <f>IF(OR(ISBLANK(A1_sample),ISBLANK(A2_sample),ISBLANK(A1_blank_1),ISBLANK(A2_blank_1)),"",Change_absorbance)</f>
        <v/>
      </c>
      <c r="O91" s="90" t="str">
        <f>N91</f>
        <v/>
      </c>
      <c r="P91" s="91">
        <f>0.007082*M91*Dilution/Sample_volume</f>
        <v>0</v>
      </c>
      <c r="Q91" s="147" t="str">
        <f>IF(OR(ISBLANK(A1_sample),ISBLANK(A2_sample),ISBLANK(A1_blank_1),ISBLANK(A2_blank_1)),"",Concentration)</f>
        <v/>
      </c>
      <c r="R91" s="154" t="str">
        <f>Q91</f>
        <v/>
      </c>
      <c r="S91" s="151"/>
      <c r="T91" s="92"/>
      <c r="U91" s="3"/>
      <c r="V91" s="66"/>
    </row>
    <row r="92" spans="1:22" s="2" customFormat="1" ht="18" x14ac:dyDescent="0.25">
      <c r="A92" s="1"/>
      <c r="B92" s="3"/>
      <c r="C92" s="88"/>
      <c r="D92" s="93"/>
      <c r="E92" s="94" t="s">
        <v>40</v>
      </c>
      <c r="F92" s="95"/>
      <c r="G92" s="95"/>
      <c r="H92" s="95"/>
      <c r="I92" s="95"/>
      <c r="J92" s="95"/>
      <c r="K92" s="96"/>
      <c r="L92" s="88"/>
      <c r="M92" s="97">
        <f>(G91-H91)-(A2_blank_1-A3_blank_1)</f>
        <v>0</v>
      </c>
      <c r="N92" s="144" t="str">
        <f>IF(OR(ISBLANK(G91),ISBLANK(H91),ISBLANK(A2_blank_1),ISBLANK(A3_blank_1)),"",Change_absorbance)</f>
        <v/>
      </c>
      <c r="O92" s="98" t="str">
        <f>N92</f>
        <v/>
      </c>
      <c r="P92" s="99">
        <f>0.01273*M92*K91/J91</f>
        <v>0</v>
      </c>
      <c r="Q92" s="148" t="str">
        <f>IF(OR(ISBLANK(G91),ISBLANK(H91),ISBLANK(A2_blank_1),ISBLANK(A3_blank_1)),"",Concentration)</f>
        <v/>
      </c>
      <c r="R92" s="155" t="str">
        <f>Q92</f>
        <v/>
      </c>
      <c r="S92" s="152"/>
      <c r="T92" s="100"/>
      <c r="U92" s="3"/>
      <c r="V92" s="66"/>
    </row>
    <row r="93" spans="1:22" s="2" customFormat="1" ht="18" x14ac:dyDescent="0.25">
      <c r="A93" s="1"/>
      <c r="B93" s="3"/>
      <c r="C93" s="88"/>
      <c r="D93" s="93"/>
      <c r="E93" s="94" t="s">
        <v>41</v>
      </c>
      <c r="F93" s="95"/>
      <c r="G93" s="95"/>
      <c r="H93" s="95"/>
      <c r="I93" s="95"/>
      <c r="J93" s="95"/>
      <c r="K93" s="96"/>
      <c r="L93" s="88"/>
      <c r="M93" s="97">
        <f>(H91-I91)-(A3_blank_1-A4_blank_1)</f>
        <v>0</v>
      </c>
      <c r="N93" s="144" t="str">
        <f>IF(OR(ISBLANK(I91),ISBLANK(H91),ISBLANK(A4_blank_1),ISBLANK(A3_blank_1)),"",Change_absorbance)</f>
        <v/>
      </c>
      <c r="O93" s="98" t="str">
        <f>N93</f>
        <v/>
      </c>
      <c r="P93" s="99">
        <f>0.03719*M93*K91/J91</f>
        <v>0</v>
      </c>
      <c r="Q93" s="148" t="str">
        <f>IF(OR(ISBLANK(I91),ISBLANK(H91),ISBLANK(A4_blank_1),ISBLANK(A3_blank_1)),"",Concentration)</f>
        <v/>
      </c>
      <c r="R93" s="155" t="str">
        <f>Q93</f>
        <v/>
      </c>
      <c r="S93" s="152"/>
      <c r="T93" s="100"/>
      <c r="U93" s="3"/>
      <c r="V93" s="66"/>
    </row>
    <row r="94" spans="1:22" s="2" customFormat="1" ht="18" x14ac:dyDescent="0.25">
      <c r="A94" s="1"/>
      <c r="B94" s="3"/>
      <c r="C94" s="88"/>
      <c r="D94" s="93"/>
      <c r="E94" s="101" t="s">
        <v>42</v>
      </c>
      <c r="F94" s="95"/>
      <c r="G94" s="95"/>
      <c r="H94" s="95"/>
      <c r="I94" s="95"/>
      <c r="J94" s="95"/>
      <c r="K94" s="96"/>
      <c r="L94" s="88"/>
      <c r="M94" s="102"/>
      <c r="N94" s="144"/>
      <c r="O94" s="98"/>
      <c r="P94" s="99">
        <f>1000*((P91*14.01/17.03)+(P92*28.02/60.06)+(P93*42.03/174.21))</f>
        <v>0</v>
      </c>
      <c r="Q94" s="148"/>
      <c r="R94" s="155"/>
      <c r="S94" s="152" t="str">
        <f>IF(OR(ISBLANK(E91),ISBLANK(F91),ISBLANK(G91),ISBLANK(H91),ISBLANK(A1_blank_1),ISBLANK(A2_blank_1),ISBLANK(A3_blank_1),ISBLANK(A4_blank_1),),"",Concentration)</f>
        <v/>
      </c>
      <c r="T94" s="100" t="str">
        <f>S94</f>
        <v/>
      </c>
      <c r="U94" s="3"/>
      <c r="V94" s="66"/>
    </row>
    <row r="95" spans="1:22" s="2" customFormat="1" ht="16" x14ac:dyDescent="0.2">
      <c r="A95" s="1"/>
      <c r="B95" s="3"/>
      <c r="C95" s="88"/>
      <c r="D95" s="93"/>
      <c r="E95" s="101" t="s">
        <v>36</v>
      </c>
      <c r="F95" s="112"/>
      <c r="G95" s="112"/>
      <c r="H95" s="95"/>
      <c r="I95" s="95"/>
      <c r="J95" s="115">
        <v>0.05</v>
      </c>
      <c r="K95" s="116">
        <v>1</v>
      </c>
      <c r="L95" s="88"/>
      <c r="M95" s="97">
        <f>(A2_sample-A1_sample)-(A2_blank_pan-A1_blank_pan)</f>
        <v>0</v>
      </c>
      <c r="N95" s="144" t="str">
        <f>IF(OR(ISBLANK(A1_sample),ISBLANK(A2_sample),ISBLANK(A2_blank_pan),ISBLANK(A1_blank_pan)),"",Change_absorbance)</f>
        <v/>
      </c>
      <c r="O95" s="98" t="str">
        <f>N95</f>
        <v/>
      </c>
      <c r="P95" s="99">
        <f>6.487*M95*K95/J95</f>
        <v>0</v>
      </c>
      <c r="Q95" s="148"/>
      <c r="R95" s="155"/>
      <c r="S95" s="152" t="str">
        <f>IF(OR(ISBLANK(A1_sample),ISBLANK(A2_sample),ISBLANK(A1_blank_pan),ISBLANK(A2_blank_pan)),"",Concentration)</f>
        <v/>
      </c>
      <c r="T95" s="100" t="str">
        <f>S95</f>
        <v/>
      </c>
      <c r="U95" s="3"/>
      <c r="V95" s="66"/>
    </row>
    <row r="96" spans="1:22" s="2" customFormat="1" ht="18" x14ac:dyDescent="0.25">
      <c r="A96" s="1"/>
      <c r="B96" s="3"/>
      <c r="C96" s="103"/>
      <c r="D96" s="104"/>
      <c r="E96" s="105" t="s">
        <v>43</v>
      </c>
      <c r="F96" s="106"/>
      <c r="G96" s="106"/>
      <c r="H96" s="106"/>
      <c r="I96" s="106"/>
      <c r="J96" s="106"/>
      <c r="K96" s="107"/>
      <c r="L96" s="88"/>
      <c r="M96" s="108"/>
      <c r="N96" s="145"/>
      <c r="O96" s="109"/>
      <c r="P96" s="110">
        <f>1000*((P91*14.01/17.03)+(P92*28.02/60.06)+(P93*28.02/174.21))+P95</f>
        <v>0</v>
      </c>
      <c r="Q96" s="149"/>
      <c r="R96" s="156"/>
      <c r="S96" s="153" t="str">
        <f>IF(OR(ISBLANK(E91),ISBLANK(F91),ISBLANK(G91),ISBLANK(H91),ISBLANK(A1_blank_1),ISBLANK(A2_blank_1),ISBLANK(A3_blank_1),ISBLANK(A4_blank_1),ISBLANK(A1_blank_pan),ISBLANK(A2_blank_pan),O95=0,ISBLANK(E95),ISBLANK(F95)),"",Concentration)</f>
        <v/>
      </c>
      <c r="T96" s="111" t="str">
        <f>S96</f>
        <v/>
      </c>
      <c r="U96" s="3"/>
      <c r="V96" s="66"/>
    </row>
    <row r="97" spans="1:22" s="2" customFormat="1" ht="18" x14ac:dyDescent="0.25">
      <c r="A97" s="1"/>
      <c r="B97" s="3"/>
      <c r="C97" s="86">
        <v>15</v>
      </c>
      <c r="D97" s="61"/>
      <c r="E97" s="87" t="s">
        <v>39</v>
      </c>
      <c r="F97" s="62"/>
      <c r="G97" s="62"/>
      <c r="H97" s="62"/>
      <c r="I97" s="62"/>
      <c r="J97" s="63">
        <v>0.1</v>
      </c>
      <c r="K97" s="64">
        <v>1</v>
      </c>
      <c r="L97" s="88"/>
      <c r="M97" s="89">
        <f>(A1_sample-A2_sample)-(A1_blank_1-A2_blank_1)</f>
        <v>0</v>
      </c>
      <c r="N97" s="143" t="str">
        <f>IF(OR(ISBLANK(A1_sample),ISBLANK(A2_sample),ISBLANK(A1_blank_1),ISBLANK(A2_blank_1)),"",Change_absorbance)</f>
        <v/>
      </c>
      <c r="O97" s="90" t="str">
        <f>N97</f>
        <v/>
      </c>
      <c r="P97" s="91">
        <f>0.007082*M97*Dilution/Sample_volume</f>
        <v>0</v>
      </c>
      <c r="Q97" s="147" t="str">
        <f>IF(OR(ISBLANK(A1_sample),ISBLANK(A2_sample),ISBLANK(A1_blank_1),ISBLANK(A2_blank_1)),"",Concentration)</f>
        <v/>
      </c>
      <c r="R97" s="154" t="str">
        <f>Q97</f>
        <v/>
      </c>
      <c r="S97" s="151"/>
      <c r="T97" s="92"/>
      <c r="U97" s="3"/>
      <c r="V97" s="66"/>
    </row>
    <row r="98" spans="1:22" s="2" customFormat="1" ht="18" x14ac:dyDescent="0.25">
      <c r="A98" s="1"/>
      <c r="B98" s="3"/>
      <c r="C98" s="88"/>
      <c r="D98" s="93"/>
      <c r="E98" s="94" t="s">
        <v>40</v>
      </c>
      <c r="F98" s="95"/>
      <c r="G98" s="95"/>
      <c r="H98" s="95"/>
      <c r="I98" s="95"/>
      <c r="J98" s="95"/>
      <c r="K98" s="96"/>
      <c r="L98" s="88"/>
      <c r="M98" s="97">
        <f>(G97-H97)-(A2_blank_1-A3_blank_1)</f>
        <v>0</v>
      </c>
      <c r="N98" s="144" t="str">
        <f>IF(OR(ISBLANK(G97),ISBLANK(H97),ISBLANK(A2_blank_1),ISBLANK(A3_blank_1)),"",Change_absorbance)</f>
        <v/>
      </c>
      <c r="O98" s="98" t="str">
        <f>N98</f>
        <v/>
      </c>
      <c r="P98" s="99">
        <f>0.01273*M98*K97/J97</f>
        <v>0</v>
      </c>
      <c r="Q98" s="148" t="str">
        <f>IF(OR(ISBLANK(G97),ISBLANK(H97),ISBLANK(A2_blank_1),ISBLANK(A3_blank_1)),"",Concentration)</f>
        <v/>
      </c>
      <c r="R98" s="155" t="str">
        <f>Q98</f>
        <v/>
      </c>
      <c r="S98" s="152"/>
      <c r="T98" s="100"/>
      <c r="U98" s="3"/>
      <c r="V98" s="66"/>
    </row>
    <row r="99" spans="1:22" s="2" customFormat="1" ht="18" x14ac:dyDescent="0.25">
      <c r="A99" s="1"/>
      <c r="B99" s="3"/>
      <c r="C99" s="88"/>
      <c r="D99" s="93"/>
      <c r="E99" s="94" t="s">
        <v>41</v>
      </c>
      <c r="F99" s="95"/>
      <c r="G99" s="95"/>
      <c r="H99" s="95"/>
      <c r="I99" s="95"/>
      <c r="J99" s="95"/>
      <c r="K99" s="96"/>
      <c r="L99" s="88"/>
      <c r="M99" s="97">
        <f>(H97-I97)-(A3_blank_1-A4_blank_1)</f>
        <v>0</v>
      </c>
      <c r="N99" s="144" t="str">
        <f>IF(OR(ISBLANK(I97),ISBLANK(H97),ISBLANK(A4_blank_1),ISBLANK(A3_blank_1)),"",Change_absorbance)</f>
        <v/>
      </c>
      <c r="O99" s="98" t="str">
        <f>N99</f>
        <v/>
      </c>
      <c r="P99" s="99">
        <f>0.03719*M99*K97/J97</f>
        <v>0</v>
      </c>
      <c r="Q99" s="148" t="str">
        <f>IF(OR(ISBLANK(I97),ISBLANK(H97),ISBLANK(A4_blank_1),ISBLANK(A3_blank_1)),"",Concentration)</f>
        <v/>
      </c>
      <c r="R99" s="155" t="str">
        <f>Q99</f>
        <v/>
      </c>
      <c r="S99" s="152"/>
      <c r="T99" s="100"/>
      <c r="U99" s="3"/>
      <c r="V99" s="66"/>
    </row>
    <row r="100" spans="1:22" s="2" customFormat="1" ht="18" x14ac:dyDescent="0.25">
      <c r="A100" s="1"/>
      <c r="B100" s="3"/>
      <c r="C100" s="88"/>
      <c r="D100" s="93"/>
      <c r="E100" s="101" t="s">
        <v>42</v>
      </c>
      <c r="F100" s="95"/>
      <c r="G100" s="95"/>
      <c r="H100" s="95"/>
      <c r="I100" s="95"/>
      <c r="J100" s="95"/>
      <c r="K100" s="96"/>
      <c r="L100" s="88"/>
      <c r="M100" s="102"/>
      <c r="N100" s="144"/>
      <c r="O100" s="98"/>
      <c r="P100" s="99">
        <f>1000*((P97*14.01/17.03)+(P98*28.02/60.06)+(P99*42.03/174.21))</f>
        <v>0</v>
      </c>
      <c r="Q100" s="148"/>
      <c r="R100" s="155"/>
      <c r="S100" s="152" t="str">
        <f>IF(OR(ISBLANK(E97),ISBLANK(F97),ISBLANK(G97),ISBLANK(H97),ISBLANK(A1_blank_1),ISBLANK(A2_blank_1),ISBLANK(A3_blank_1),ISBLANK(A4_blank_1),),"",Concentration)</f>
        <v/>
      </c>
      <c r="T100" s="100" t="str">
        <f>S100</f>
        <v/>
      </c>
      <c r="U100" s="3"/>
      <c r="V100" s="66"/>
    </row>
    <row r="101" spans="1:22" s="2" customFormat="1" ht="16" x14ac:dyDescent="0.2">
      <c r="A101" s="1"/>
      <c r="B101" s="3"/>
      <c r="C101" s="88"/>
      <c r="D101" s="93"/>
      <c r="E101" s="101" t="s">
        <v>36</v>
      </c>
      <c r="F101" s="112"/>
      <c r="G101" s="112"/>
      <c r="H101" s="95"/>
      <c r="I101" s="95"/>
      <c r="J101" s="115">
        <v>0.05</v>
      </c>
      <c r="K101" s="116">
        <v>1</v>
      </c>
      <c r="L101" s="88"/>
      <c r="M101" s="97">
        <f>(A2_sample-A1_sample)-(A2_blank_pan-A1_blank_pan)</f>
        <v>0</v>
      </c>
      <c r="N101" s="144" t="str">
        <f>IF(OR(ISBLANK(A1_sample),ISBLANK(A2_sample),ISBLANK(A2_blank_pan),ISBLANK(A1_blank_pan)),"",Change_absorbance)</f>
        <v/>
      </c>
      <c r="O101" s="98" t="str">
        <f>N101</f>
        <v/>
      </c>
      <c r="P101" s="99">
        <f>6.487*M101*K101/J101</f>
        <v>0</v>
      </c>
      <c r="Q101" s="148"/>
      <c r="R101" s="155"/>
      <c r="S101" s="152" t="str">
        <f>IF(OR(ISBLANK(A1_sample),ISBLANK(A2_sample),ISBLANK(A1_blank_pan),ISBLANK(A2_blank_pan)),"",Concentration)</f>
        <v/>
      </c>
      <c r="T101" s="100" t="str">
        <f>S101</f>
        <v/>
      </c>
      <c r="U101" s="3"/>
      <c r="V101" s="66"/>
    </row>
    <row r="102" spans="1:22" s="2" customFormat="1" ht="18" x14ac:dyDescent="0.25">
      <c r="A102" s="1"/>
      <c r="B102" s="3"/>
      <c r="C102" s="103"/>
      <c r="D102" s="104"/>
      <c r="E102" s="105" t="s">
        <v>43</v>
      </c>
      <c r="F102" s="106"/>
      <c r="G102" s="106"/>
      <c r="H102" s="106"/>
      <c r="I102" s="106"/>
      <c r="J102" s="106"/>
      <c r="K102" s="107"/>
      <c r="L102" s="88"/>
      <c r="M102" s="108"/>
      <c r="N102" s="145"/>
      <c r="O102" s="109"/>
      <c r="P102" s="110">
        <f>1000*((P97*14.01/17.03)+(P98*28.02/60.06)+(P99*28.02/174.21))+P101</f>
        <v>0</v>
      </c>
      <c r="Q102" s="149"/>
      <c r="R102" s="156"/>
      <c r="S102" s="153" t="str">
        <f>IF(OR(ISBLANK(E97),ISBLANK(F97),ISBLANK(G97),ISBLANK(H97),ISBLANK(A1_blank_1),ISBLANK(A2_blank_1),ISBLANK(A3_blank_1),ISBLANK(A4_blank_1),ISBLANK(A1_blank_pan),ISBLANK(A2_blank_pan),O101=0,ISBLANK(E101),ISBLANK(F101)),"",Concentration)</f>
        <v/>
      </c>
      <c r="T102" s="111" t="str">
        <f>S102</f>
        <v/>
      </c>
      <c r="U102" s="3"/>
      <c r="V102" s="66"/>
    </row>
    <row r="103" spans="1:22" s="2" customFormat="1" ht="18" x14ac:dyDescent="0.25">
      <c r="A103" s="1"/>
      <c r="B103" s="3"/>
      <c r="C103" s="86">
        <v>16</v>
      </c>
      <c r="D103" s="61"/>
      <c r="E103" s="87" t="s">
        <v>39</v>
      </c>
      <c r="F103" s="140"/>
      <c r="G103" s="62"/>
      <c r="H103" s="62"/>
      <c r="I103" s="62"/>
      <c r="J103" s="63">
        <v>0.1</v>
      </c>
      <c r="K103" s="64">
        <v>1</v>
      </c>
      <c r="L103" s="88"/>
      <c r="M103" s="89">
        <f>(A1_sample-A2_sample)-(A1_blank_1-A2_blank_1)</f>
        <v>0</v>
      </c>
      <c r="N103" s="143" t="str">
        <f>IF(OR(ISBLANK(A1_sample),ISBLANK(A2_sample),ISBLANK(A1_blank_1),ISBLANK(A2_blank_1)),"",Change_absorbance)</f>
        <v/>
      </c>
      <c r="O103" s="90" t="str">
        <f>N103</f>
        <v/>
      </c>
      <c r="P103" s="91">
        <f>0.007082*M103*Dilution/Sample_volume</f>
        <v>0</v>
      </c>
      <c r="Q103" s="147" t="str">
        <f>IF(OR(ISBLANK(A1_sample),ISBLANK(A2_sample),ISBLANK(A1_blank_1),ISBLANK(A2_blank_1)),"",Concentration)</f>
        <v/>
      </c>
      <c r="R103" s="154" t="str">
        <f>Q103</f>
        <v/>
      </c>
      <c r="S103" s="151"/>
      <c r="T103" s="92"/>
      <c r="U103" s="3"/>
      <c r="V103" s="66"/>
    </row>
    <row r="104" spans="1:22" s="2" customFormat="1" ht="18" x14ac:dyDescent="0.25">
      <c r="A104" s="1"/>
      <c r="B104" s="3"/>
      <c r="C104" s="88"/>
      <c r="D104" s="93"/>
      <c r="E104" s="94" t="s">
        <v>40</v>
      </c>
      <c r="F104" s="95"/>
      <c r="G104" s="95"/>
      <c r="H104" s="95"/>
      <c r="I104" s="95"/>
      <c r="J104" s="95"/>
      <c r="K104" s="96"/>
      <c r="L104" s="88"/>
      <c r="M104" s="97">
        <f>(G103-H103)-(A2_blank_1-A3_blank_1)</f>
        <v>0</v>
      </c>
      <c r="N104" s="144" t="str">
        <f>IF(OR(ISBLANK(G103),ISBLANK(H103),ISBLANK(A2_blank_1),ISBLANK(A3_blank_1)),"",Change_absorbance)</f>
        <v/>
      </c>
      <c r="O104" s="98" t="str">
        <f>N104</f>
        <v/>
      </c>
      <c r="P104" s="99">
        <f>0.01273*M104*K103/J103</f>
        <v>0</v>
      </c>
      <c r="Q104" s="148" t="str">
        <f>IF(OR(ISBLANK(G103),ISBLANK(H103),ISBLANK(A2_blank_1),ISBLANK(A3_blank_1)),"",Concentration)</f>
        <v/>
      </c>
      <c r="R104" s="155" t="str">
        <f>Q104</f>
        <v/>
      </c>
      <c r="S104" s="152"/>
      <c r="T104" s="100"/>
      <c r="U104" s="3"/>
      <c r="V104" s="66"/>
    </row>
    <row r="105" spans="1:22" s="2" customFormat="1" ht="18" x14ac:dyDescent="0.25">
      <c r="A105" s="1"/>
      <c r="B105" s="3"/>
      <c r="C105" s="88"/>
      <c r="D105" s="93"/>
      <c r="E105" s="94" t="s">
        <v>41</v>
      </c>
      <c r="F105" s="95"/>
      <c r="G105" s="95"/>
      <c r="H105" s="95"/>
      <c r="I105" s="95"/>
      <c r="J105" s="95"/>
      <c r="K105" s="96"/>
      <c r="L105" s="88"/>
      <c r="M105" s="97">
        <f>(H103-I103)-(A3_blank_1-A4_blank_1)</f>
        <v>0</v>
      </c>
      <c r="N105" s="144" t="str">
        <f>IF(OR(ISBLANK(I103),ISBLANK(H103),ISBLANK(A4_blank_1),ISBLANK(A3_blank_1)),"",Change_absorbance)</f>
        <v/>
      </c>
      <c r="O105" s="98" t="str">
        <f>N105</f>
        <v/>
      </c>
      <c r="P105" s="99">
        <f>0.03719*M105*K103/J103</f>
        <v>0</v>
      </c>
      <c r="Q105" s="148" t="str">
        <f>IF(OR(ISBLANK(I103),ISBLANK(H103),ISBLANK(A4_blank_1),ISBLANK(A3_blank_1)),"",Concentration)</f>
        <v/>
      </c>
      <c r="R105" s="155" t="str">
        <f>Q105</f>
        <v/>
      </c>
      <c r="S105" s="152"/>
      <c r="T105" s="100"/>
      <c r="U105" s="3"/>
      <c r="V105" s="66"/>
    </row>
    <row r="106" spans="1:22" s="2" customFormat="1" ht="18" x14ac:dyDescent="0.25">
      <c r="A106" s="1"/>
      <c r="B106" s="3"/>
      <c r="C106" s="88"/>
      <c r="D106" s="93"/>
      <c r="E106" s="101" t="s">
        <v>42</v>
      </c>
      <c r="F106" s="95"/>
      <c r="G106" s="95"/>
      <c r="H106" s="113"/>
      <c r="I106" s="95"/>
      <c r="J106" s="95"/>
      <c r="K106" s="96"/>
      <c r="L106" s="88"/>
      <c r="M106" s="102"/>
      <c r="N106" s="144"/>
      <c r="O106" s="98"/>
      <c r="P106" s="99">
        <f>1000*((P103*14.01/17.03)+(P104*28.02/60.06)+(P105*42.03/174.21))</f>
        <v>0</v>
      </c>
      <c r="Q106" s="148"/>
      <c r="R106" s="155"/>
      <c r="S106" s="152" t="str">
        <f>IF(OR(ISBLANK(E103),ISBLANK(F103),ISBLANK(G103),ISBLANK(H103),ISBLANK(A1_blank_1),ISBLANK(A2_blank_1),ISBLANK(A3_blank_1),ISBLANK(A4_blank_1),),"",Concentration)</f>
        <v/>
      </c>
      <c r="T106" s="100" t="str">
        <f>S106</f>
        <v/>
      </c>
      <c r="U106" s="3"/>
      <c r="V106" s="66"/>
    </row>
    <row r="107" spans="1:22" s="2" customFormat="1" ht="16" x14ac:dyDescent="0.2">
      <c r="A107" s="1"/>
      <c r="B107" s="3"/>
      <c r="C107" s="88"/>
      <c r="D107" s="93"/>
      <c r="E107" s="101" t="s">
        <v>36</v>
      </c>
      <c r="F107" s="112"/>
      <c r="G107" s="112"/>
      <c r="H107" s="95"/>
      <c r="I107" s="95"/>
      <c r="J107" s="115">
        <v>0.05</v>
      </c>
      <c r="K107" s="116">
        <v>1</v>
      </c>
      <c r="L107" s="88"/>
      <c r="M107" s="97">
        <f>(A2_sample-A1_sample)-(A2_blank_pan-A1_blank_pan)</f>
        <v>0</v>
      </c>
      <c r="N107" s="144" t="str">
        <f>IF(OR(ISBLANK(A1_sample),ISBLANK(A2_sample),ISBLANK(A2_blank_pan),ISBLANK(A1_blank_pan)),"",Change_absorbance)</f>
        <v/>
      </c>
      <c r="O107" s="98" t="str">
        <f>N107</f>
        <v/>
      </c>
      <c r="P107" s="99">
        <f>6.487*M107*K107/J107</f>
        <v>0</v>
      </c>
      <c r="Q107" s="148"/>
      <c r="R107" s="155"/>
      <c r="S107" s="152" t="str">
        <f>IF(OR(ISBLANK(A1_sample),ISBLANK(A2_sample),ISBLANK(A1_blank_pan),ISBLANK(A2_blank_pan)),"",Concentration)</f>
        <v/>
      </c>
      <c r="T107" s="100" t="str">
        <f>S107</f>
        <v/>
      </c>
      <c r="U107" s="3"/>
      <c r="V107" s="66"/>
    </row>
    <row r="108" spans="1:22" s="2" customFormat="1" ht="18" x14ac:dyDescent="0.25">
      <c r="A108" s="1"/>
      <c r="B108" s="3"/>
      <c r="C108" s="103"/>
      <c r="D108" s="104"/>
      <c r="E108" s="105" t="s">
        <v>43</v>
      </c>
      <c r="F108" s="106"/>
      <c r="G108" s="106"/>
      <c r="H108" s="106"/>
      <c r="I108" s="106"/>
      <c r="J108" s="106"/>
      <c r="K108" s="107"/>
      <c r="L108" s="88"/>
      <c r="M108" s="108"/>
      <c r="N108" s="145"/>
      <c r="O108" s="109"/>
      <c r="P108" s="110">
        <f>1000*((P103*14.01/17.03)+(P104*28.02/60.06)+(P105*28.02/174.21))+P107</f>
        <v>0</v>
      </c>
      <c r="Q108" s="149"/>
      <c r="R108" s="156"/>
      <c r="S108" s="153" t="str">
        <f>IF(OR(ISBLANK(E103),ISBLANK(F103),ISBLANK(G103),ISBLANK(H103),ISBLANK(A1_blank_1),ISBLANK(A2_blank_1),ISBLANK(A3_blank_1),ISBLANK(A4_blank_1),ISBLANK(A1_blank_pan),ISBLANK(A2_blank_pan),O107=0,ISBLANK(E107),ISBLANK(F107)),"",Concentration)</f>
        <v/>
      </c>
      <c r="T108" s="111" t="str">
        <f>S108</f>
        <v/>
      </c>
      <c r="U108" s="3"/>
      <c r="V108" s="66"/>
    </row>
    <row r="109" spans="1:22" s="2" customFormat="1" ht="18" x14ac:dyDescent="0.25">
      <c r="A109" s="1"/>
      <c r="B109" s="3"/>
      <c r="C109" s="86">
        <v>17</v>
      </c>
      <c r="D109" s="61"/>
      <c r="E109" s="87" t="s">
        <v>39</v>
      </c>
      <c r="F109" s="62"/>
      <c r="G109" s="62"/>
      <c r="H109" s="62"/>
      <c r="I109" s="62"/>
      <c r="J109" s="63">
        <v>0.1</v>
      </c>
      <c r="K109" s="64">
        <v>1</v>
      </c>
      <c r="L109" s="88"/>
      <c r="M109" s="89">
        <f>(A1_sample-A2_sample)-(A1_blank_1-A2_blank_1)</f>
        <v>0</v>
      </c>
      <c r="N109" s="143" t="str">
        <f>IF(OR(ISBLANK(A1_sample),ISBLANK(A2_sample),ISBLANK(A1_blank_1),ISBLANK(A2_blank_1)),"",Change_absorbance)</f>
        <v/>
      </c>
      <c r="O109" s="90" t="str">
        <f>N109</f>
        <v/>
      </c>
      <c r="P109" s="91">
        <f>0.007082*M109*Dilution/Sample_volume</f>
        <v>0</v>
      </c>
      <c r="Q109" s="147" t="str">
        <f>IF(OR(ISBLANK(A1_sample),ISBLANK(A2_sample),ISBLANK(A1_blank_1),ISBLANK(A2_blank_1)),"",Concentration)</f>
        <v/>
      </c>
      <c r="R109" s="154" t="str">
        <f>Q109</f>
        <v/>
      </c>
      <c r="S109" s="151"/>
      <c r="T109" s="92"/>
      <c r="U109" s="3"/>
      <c r="V109" s="66"/>
    </row>
    <row r="110" spans="1:22" s="2" customFormat="1" ht="18" x14ac:dyDescent="0.25">
      <c r="A110" s="1"/>
      <c r="B110" s="3"/>
      <c r="C110" s="88"/>
      <c r="D110" s="93"/>
      <c r="E110" s="94" t="s">
        <v>40</v>
      </c>
      <c r="F110" s="95"/>
      <c r="G110" s="95"/>
      <c r="H110" s="95"/>
      <c r="I110" s="95"/>
      <c r="J110" s="95"/>
      <c r="K110" s="96"/>
      <c r="L110" s="88"/>
      <c r="M110" s="97">
        <f>(G109-H109)-(A2_blank_1-A3_blank_1)</f>
        <v>0</v>
      </c>
      <c r="N110" s="144" t="str">
        <f>IF(OR(ISBLANK(G109),ISBLANK(H109),ISBLANK(A2_blank_1),ISBLANK(A3_blank_1)),"",Change_absorbance)</f>
        <v/>
      </c>
      <c r="O110" s="98" t="str">
        <f>N110</f>
        <v/>
      </c>
      <c r="P110" s="99">
        <f>0.01273*M110*K109/J109</f>
        <v>0</v>
      </c>
      <c r="Q110" s="148" t="str">
        <f>IF(OR(ISBLANK(G109),ISBLANK(H109),ISBLANK(A2_blank_1),ISBLANK(A3_blank_1)),"",Concentration)</f>
        <v/>
      </c>
      <c r="R110" s="155" t="str">
        <f>Q110</f>
        <v/>
      </c>
      <c r="S110" s="152"/>
      <c r="T110" s="100"/>
      <c r="U110" s="3"/>
      <c r="V110" s="66"/>
    </row>
    <row r="111" spans="1:22" s="2" customFormat="1" ht="18" x14ac:dyDescent="0.25">
      <c r="A111" s="1"/>
      <c r="B111" s="3"/>
      <c r="C111" s="88"/>
      <c r="D111" s="93"/>
      <c r="E111" s="94" t="s">
        <v>41</v>
      </c>
      <c r="F111" s="95"/>
      <c r="G111" s="95"/>
      <c r="H111" s="95"/>
      <c r="I111" s="95"/>
      <c r="J111" s="95"/>
      <c r="K111" s="96"/>
      <c r="L111" s="88"/>
      <c r="M111" s="97">
        <f>(H109-I109)-(A3_blank_1-A4_blank_1)</f>
        <v>0</v>
      </c>
      <c r="N111" s="144" t="str">
        <f>IF(OR(ISBLANK(I109),ISBLANK(H109),ISBLANK(A4_blank_1),ISBLANK(A3_blank_1)),"",Change_absorbance)</f>
        <v/>
      </c>
      <c r="O111" s="98" t="str">
        <f>N111</f>
        <v/>
      </c>
      <c r="P111" s="99">
        <f>0.03719*M111*K109/J109</f>
        <v>0</v>
      </c>
      <c r="Q111" s="148" t="str">
        <f>IF(OR(ISBLANK(I109),ISBLANK(H109),ISBLANK(A4_blank_1),ISBLANK(A3_blank_1)),"",Concentration)</f>
        <v/>
      </c>
      <c r="R111" s="155" t="str">
        <f>Q111</f>
        <v/>
      </c>
      <c r="S111" s="152"/>
      <c r="T111" s="100"/>
      <c r="U111" s="3"/>
      <c r="V111" s="66"/>
    </row>
    <row r="112" spans="1:22" s="2" customFormat="1" ht="18" x14ac:dyDescent="0.25">
      <c r="A112" s="1"/>
      <c r="B112" s="3"/>
      <c r="C112" s="88"/>
      <c r="D112" s="93"/>
      <c r="E112" s="101" t="s">
        <v>42</v>
      </c>
      <c r="F112" s="95"/>
      <c r="G112" s="95"/>
      <c r="H112" s="95"/>
      <c r="I112" s="95"/>
      <c r="J112" s="95"/>
      <c r="K112" s="96"/>
      <c r="L112" s="88"/>
      <c r="M112" s="102"/>
      <c r="N112" s="144"/>
      <c r="O112" s="98"/>
      <c r="P112" s="99">
        <f>1000*((P109*14.01/17.03)+(P110*28.02/60.06)+(P111*42.03/174.21))</f>
        <v>0</v>
      </c>
      <c r="Q112" s="148"/>
      <c r="R112" s="155"/>
      <c r="S112" s="152" t="str">
        <f>IF(OR(ISBLANK(E109),ISBLANK(F109),ISBLANK(G109),ISBLANK(H109),ISBLANK(A1_blank_1),ISBLANK(A2_blank_1),ISBLANK(A3_blank_1),ISBLANK(A4_blank_1),),"",Concentration)</f>
        <v/>
      </c>
      <c r="T112" s="100" t="str">
        <f>S112</f>
        <v/>
      </c>
      <c r="U112" s="3"/>
      <c r="V112" s="66"/>
    </row>
    <row r="113" spans="1:22" s="2" customFormat="1" ht="16" x14ac:dyDescent="0.2">
      <c r="A113" s="1"/>
      <c r="B113" s="3"/>
      <c r="C113" s="88"/>
      <c r="D113" s="93"/>
      <c r="E113" s="101" t="s">
        <v>36</v>
      </c>
      <c r="F113" s="112"/>
      <c r="G113" s="112"/>
      <c r="H113" s="95"/>
      <c r="I113" s="95"/>
      <c r="J113" s="115">
        <v>0.05</v>
      </c>
      <c r="K113" s="116">
        <v>1</v>
      </c>
      <c r="L113" s="88"/>
      <c r="M113" s="97">
        <f>(A2_sample-A1_sample)-(A2_blank_pan-A1_blank_pan)</f>
        <v>0</v>
      </c>
      <c r="N113" s="144" t="str">
        <f>IF(OR(ISBLANK(A1_sample),ISBLANK(A2_sample),ISBLANK(A2_blank_pan),ISBLANK(A1_blank_pan)),"",Change_absorbance)</f>
        <v/>
      </c>
      <c r="O113" s="98" t="str">
        <f>N113</f>
        <v/>
      </c>
      <c r="P113" s="99">
        <f>6.487*M113*K113/J113</f>
        <v>0</v>
      </c>
      <c r="Q113" s="148"/>
      <c r="R113" s="155"/>
      <c r="S113" s="152" t="str">
        <f>IF(OR(ISBLANK(A1_sample),ISBLANK(A2_sample),ISBLANK(A1_blank_pan),ISBLANK(A2_blank_pan)),"",Concentration)</f>
        <v/>
      </c>
      <c r="T113" s="100" t="str">
        <f>S113</f>
        <v/>
      </c>
      <c r="U113" s="3"/>
      <c r="V113" s="66"/>
    </row>
    <row r="114" spans="1:22" s="2" customFormat="1" ht="18" x14ac:dyDescent="0.25">
      <c r="A114" s="1"/>
      <c r="B114" s="3"/>
      <c r="C114" s="103"/>
      <c r="D114" s="104"/>
      <c r="E114" s="105" t="s">
        <v>43</v>
      </c>
      <c r="F114" s="106"/>
      <c r="G114" s="106"/>
      <c r="H114" s="106"/>
      <c r="I114" s="106"/>
      <c r="J114" s="106"/>
      <c r="K114" s="107"/>
      <c r="L114" s="88"/>
      <c r="M114" s="108"/>
      <c r="N114" s="145"/>
      <c r="O114" s="109"/>
      <c r="P114" s="110">
        <f>1000*((P109*14.01/17.03)+(P110*28.02/60.06)+(P111*28.02/174.21))+P113</f>
        <v>0</v>
      </c>
      <c r="Q114" s="149"/>
      <c r="R114" s="156"/>
      <c r="S114" s="153" t="str">
        <f>IF(OR(ISBLANK(E109),ISBLANK(F109),ISBLANK(G109),ISBLANK(H109),ISBLANK(A1_blank_1),ISBLANK(A2_blank_1),ISBLANK(A3_blank_1),ISBLANK(A4_blank_1),ISBLANK(A1_blank_pan),ISBLANK(A2_blank_pan),O113=0,ISBLANK(E113),ISBLANK(F113)),"",Concentration)</f>
        <v/>
      </c>
      <c r="T114" s="111" t="str">
        <f>S114</f>
        <v/>
      </c>
      <c r="U114" s="3"/>
      <c r="V114" s="66"/>
    </row>
    <row r="115" spans="1:22" s="2" customFormat="1" ht="18" x14ac:dyDescent="0.25">
      <c r="A115" s="1"/>
      <c r="B115" s="3"/>
      <c r="C115" s="86">
        <v>18</v>
      </c>
      <c r="D115" s="61"/>
      <c r="E115" s="87" t="s">
        <v>39</v>
      </c>
      <c r="F115" s="62"/>
      <c r="G115" s="62"/>
      <c r="H115" s="62"/>
      <c r="I115" s="62"/>
      <c r="J115" s="63">
        <v>0.1</v>
      </c>
      <c r="K115" s="64">
        <v>1</v>
      </c>
      <c r="L115" s="88"/>
      <c r="M115" s="89">
        <f>(A1_sample-A2_sample)-(A1_blank_1-A2_blank_1)</f>
        <v>0</v>
      </c>
      <c r="N115" s="143" t="str">
        <f>IF(OR(ISBLANK(A1_sample),ISBLANK(A2_sample),ISBLANK(A1_blank_1),ISBLANK(A2_blank_1)),"",Change_absorbance)</f>
        <v/>
      </c>
      <c r="O115" s="90" t="str">
        <f>N115</f>
        <v/>
      </c>
      <c r="P115" s="91">
        <f>0.007082*M115*Dilution/Sample_volume</f>
        <v>0</v>
      </c>
      <c r="Q115" s="147" t="str">
        <f>IF(OR(ISBLANK(A1_sample),ISBLANK(A2_sample),ISBLANK(A1_blank_1),ISBLANK(A2_blank_1)),"",Concentration)</f>
        <v/>
      </c>
      <c r="R115" s="154" t="str">
        <f>Q115</f>
        <v/>
      </c>
      <c r="S115" s="151"/>
      <c r="T115" s="92"/>
      <c r="U115" s="3"/>
      <c r="V115" s="66"/>
    </row>
    <row r="116" spans="1:22" s="2" customFormat="1" ht="18" x14ac:dyDescent="0.25">
      <c r="A116" s="1"/>
      <c r="B116" s="3"/>
      <c r="C116" s="88"/>
      <c r="D116" s="93"/>
      <c r="E116" s="94" t="s">
        <v>40</v>
      </c>
      <c r="F116" s="95"/>
      <c r="G116" s="95"/>
      <c r="H116" s="95"/>
      <c r="I116" s="95"/>
      <c r="J116" s="95"/>
      <c r="K116" s="96"/>
      <c r="L116" s="88"/>
      <c r="M116" s="97">
        <f>(G115-H115)-(A2_blank_1-A3_blank_1)</f>
        <v>0</v>
      </c>
      <c r="N116" s="144" t="str">
        <f>IF(OR(ISBLANK(G115),ISBLANK(H115),ISBLANK(A2_blank_1),ISBLANK(A3_blank_1)),"",Change_absorbance)</f>
        <v/>
      </c>
      <c r="O116" s="98" t="str">
        <f>N116</f>
        <v/>
      </c>
      <c r="P116" s="99">
        <f>0.01273*M116*K115/J115</f>
        <v>0</v>
      </c>
      <c r="Q116" s="148" t="str">
        <f>IF(OR(ISBLANK(G115),ISBLANK(H115),ISBLANK(A2_blank_1),ISBLANK(A3_blank_1)),"",Concentration)</f>
        <v/>
      </c>
      <c r="R116" s="155" t="str">
        <f>Q116</f>
        <v/>
      </c>
      <c r="S116" s="152"/>
      <c r="T116" s="100"/>
      <c r="U116" s="3"/>
      <c r="V116" s="66"/>
    </row>
    <row r="117" spans="1:22" s="2" customFormat="1" ht="18" x14ac:dyDescent="0.25">
      <c r="A117" s="1"/>
      <c r="B117" s="3"/>
      <c r="C117" s="88"/>
      <c r="D117" s="93"/>
      <c r="E117" s="94" t="s">
        <v>41</v>
      </c>
      <c r="F117" s="95"/>
      <c r="G117" s="95"/>
      <c r="H117" s="95"/>
      <c r="I117" s="95"/>
      <c r="J117" s="95"/>
      <c r="K117" s="96"/>
      <c r="L117" s="88"/>
      <c r="M117" s="97">
        <f>(H115-I115)-(A3_blank_1-A4_blank_1)</f>
        <v>0</v>
      </c>
      <c r="N117" s="144" t="str">
        <f>IF(OR(ISBLANK(I115),ISBLANK(H115),ISBLANK(A4_blank_1),ISBLANK(A3_blank_1)),"",Change_absorbance)</f>
        <v/>
      </c>
      <c r="O117" s="98" t="str">
        <f>N117</f>
        <v/>
      </c>
      <c r="P117" s="99">
        <f>0.03719*M117*K115/J115</f>
        <v>0</v>
      </c>
      <c r="Q117" s="148" t="str">
        <f>IF(OR(ISBLANK(I115),ISBLANK(H115),ISBLANK(A4_blank_1),ISBLANK(A3_blank_1)),"",Concentration)</f>
        <v/>
      </c>
      <c r="R117" s="155" t="str">
        <f>Q117</f>
        <v/>
      </c>
      <c r="S117" s="152"/>
      <c r="T117" s="100"/>
      <c r="U117" s="3"/>
      <c r="V117" s="66"/>
    </row>
    <row r="118" spans="1:22" s="2" customFormat="1" ht="18" x14ac:dyDescent="0.25">
      <c r="A118" s="1"/>
      <c r="B118" s="3"/>
      <c r="C118" s="88"/>
      <c r="D118" s="93"/>
      <c r="E118" s="101" t="s">
        <v>42</v>
      </c>
      <c r="F118" s="95"/>
      <c r="G118" s="95"/>
      <c r="H118" s="95"/>
      <c r="I118" s="95"/>
      <c r="J118" s="95"/>
      <c r="K118" s="96"/>
      <c r="L118" s="88"/>
      <c r="M118" s="102"/>
      <c r="N118" s="144"/>
      <c r="O118" s="98"/>
      <c r="P118" s="99">
        <f>1000*((P115*14.01/17.03)+(P116*28.02/60.06)+(P117*42.03/174.21))</f>
        <v>0</v>
      </c>
      <c r="Q118" s="148"/>
      <c r="R118" s="155"/>
      <c r="S118" s="152" t="str">
        <f>IF(OR(ISBLANK(E115),ISBLANK(F115),ISBLANK(G115),ISBLANK(H115),ISBLANK(A1_blank_1),ISBLANK(A2_blank_1),ISBLANK(A3_blank_1),ISBLANK(A4_blank_1),),"",Concentration)</f>
        <v/>
      </c>
      <c r="T118" s="100" t="str">
        <f>S118</f>
        <v/>
      </c>
      <c r="U118" s="3"/>
      <c r="V118" s="66"/>
    </row>
    <row r="119" spans="1:22" s="2" customFormat="1" ht="16" x14ac:dyDescent="0.2">
      <c r="A119" s="1"/>
      <c r="B119" s="3"/>
      <c r="C119" s="88"/>
      <c r="D119" s="93"/>
      <c r="E119" s="101" t="s">
        <v>36</v>
      </c>
      <c r="F119" s="112"/>
      <c r="G119" s="112"/>
      <c r="H119" s="95"/>
      <c r="I119" s="95"/>
      <c r="J119" s="115">
        <v>0.05</v>
      </c>
      <c r="K119" s="116">
        <v>1</v>
      </c>
      <c r="L119" s="88"/>
      <c r="M119" s="97">
        <f>(A2_sample-A1_sample)-(A2_blank_pan-A1_blank_pan)</f>
        <v>0</v>
      </c>
      <c r="N119" s="144" t="str">
        <f>IF(OR(ISBLANK(A1_sample),ISBLANK(A2_sample),ISBLANK(A2_blank_pan),ISBLANK(A1_blank_pan)),"",Change_absorbance)</f>
        <v/>
      </c>
      <c r="O119" s="98" t="str">
        <f>N119</f>
        <v/>
      </c>
      <c r="P119" s="99">
        <f>6.487*M119*K119/J119</f>
        <v>0</v>
      </c>
      <c r="Q119" s="148"/>
      <c r="R119" s="155"/>
      <c r="S119" s="152" t="str">
        <f>IF(OR(ISBLANK(A1_sample),ISBLANK(A2_sample),ISBLANK(A1_blank_pan),ISBLANK(A2_blank_pan)),"",Concentration)</f>
        <v/>
      </c>
      <c r="T119" s="100" t="str">
        <f>S119</f>
        <v/>
      </c>
      <c r="U119" s="3"/>
      <c r="V119" s="66"/>
    </row>
    <row r="120" spans="1:22" s="2" customFormat="1" ht="18" x14ac:dyDescent="0.25">
      <c r="A120" s="1"/>
      <c r="B120" s="3"/>
      <c r="C120" s="103"/>
      <c r="D120" s="104"/>
      <c r="E120" s="105" t="s">
        <v>43</v>
      </c>
      <c r="F120" s="106"/>
      <c r="G120" s="106"/>
      <c r="H120" s="106"/>
      <c r="I120" s="106"/>
      <c r="J120" s="106"/>
      <c r="K120" s="107"/>
      <c r="L120" s="88"/>
      <c r="M120" s="108"/>
      <c r="N120" s="145"/>
      <c r="O120" s="109"/>
      <c r="P120" s="110">
        <f>1000*((P115*14.01/17.03)+(P116*28.02/60.06)+(P117*28.02/174.21))+P119</f>
        <v>0</v>
      </c>
      <c r="Q120" s="149"/>
      <c r="R120" s="156"/>
      <c r="S120" s="153" t="str">
        <f>IF(OR(ISBLANK(E115),ISBLANK(F115),ISBLANK(G115),ISBLANK(H115),ISBLANK(A1_blank_1),ISBLANK(A2_blank_1),ISBLANK(A3_blank_1),ISBLANK(A4_blank_1),ISBLANK(A1_blank_pan),ISBLANK(A2_blank_pan),O119=0,ISBLANK(E119),ISBLANK(F119)),"",Concentration)</f>
        <v/>
      </c>
      <c r="T120" s="111" t="str">
        <f>S120</f>
        <v/>
      </c>
      <c r="U120" s="3"/>
      <c r="V120" s="66"/>
    </row>
    <row r="121" spans="1:22" s="2" customFormat="1" ht="18" x14ac:dyDescent="0.25">
      <c r="A121" s="1"/>
      <c r="B121" s="3"/>
      <c r="C121" s="86">
        <v>19</v>
      </c>
      <c r="D121" s="61"/>
      <c r="E121" s="87" t="s">
        <v>39</v>
      </c>
      <c r="F121" s="140"/>
      <c r="G121" s="62"/>
      <c r="H121" s="62"/>
      <c r="I121" s="62"/>
      <c r="J121" s="63">
        <v>0.1</v>
      </c>
      <c r="K121" s="64">
        <v>1</v>
      </c>
      <c r="L121" s="88"/>
      <c r="M121" s="89">
        <f>(A1_sample-A2_sample)-(A1_blank_1-A2_blank_1)</f>
        <v>0</v>
      </c>
      <c r="N121" s="143" t="str">
        <f>IF(OR(ISBLANK(A1_sample),ISBLANK(A2_sample),ISBLANK(A1_blank_1),ISBLANK(A2_blank_1)),"",Change_absorbance)</f>
        <v/>
      </c>
      <c r="O121" s="90" t="str">
        <f>N121</f>
        <v/>
      </c>
      <c r="P121" s="91">
        <f>0.007082*M121*Dilution/Sample_volume</f>
        <v>0</v>
      </c>
      <c r="Q121" s="147" t="str">
        <f>IF(OR(ISBLANK(A1_sample),ISBLANK(A2_sample),ISBLANK(A1_blank_1),ISBLANK(A2_blank_1)),"",Concentration)</f>
        <v/>
      </c>
      <c r="R121" s="154" t="str">
        <f>Q121</f>
        <v/>
      </c>
      <c r="S121" s="151"/>
      <c r="T121" s="92"/>
      <c r="U121" s="3"/>
      <c r="V121" s="66"/>
    </row>
    <row r="122" spans="1:22" s="2" customFormat="1" ht="18" x14ac:dyDescent="0.25">
      <c r="A122" s="1"/>
      <c r="B122" s="3"/>
      <c r="C122" s="88"/>
      <c r="D122" s="93"/>
      <c r="E122" s="94" t="s">
        <v>40</v>
      </c>
      <c r="F122" s="95"/>
      <c r="G122" s="95"/>
      <c r="H122" s="95"/>
      <c r="I122" s="95"/>
      <c r="J122" s="95"/>
      <c r="K122" s="96"/>
      <c r="L122" s="88"/>
      <c r="M122" s="97">
        <f>(G121-H121)-(A2_blank_1-A3_blank_1)</f>
        <v>0</v>
      </c>
      <c r="N122" s="144" t="str">
        <f>IF(OR(ISBLANK(G121),ISBLANK(H121),ISBLANK(A2_blank_1),ISBLANK(A3_blank_1)),"",Change_absorbance)</f>
        <v/>
      </c>
      <c r="O122" s="98" t="str">
        <f>N122</f>
        <v/>
      </c>
      <c r="P122" s="99">
        <f>0.01273*M122*K121/J121</f>
        <v>0</v>
      </c>
      <c r="Q122" s="148" t="str">
        <f>IF(OR(ISBLANK(G121),ISBLANK(H121),ISBLANK(A2_blank_1),ISBLANK(A3_blank_1)),"",Concentration)</f>
        <v/>
      </c>
      <c r="R122" s="155" t="str">
        <f>Q122</f>
        <v/>
      </c>
      <c r="S122" s="152"/>
      <c r="T122" s="100"/>
      <c r="U122" s="3"/>
      <c r="V122" s="66"/>
    </row>
    <row r="123" spans="1:22" s="2" customFormat="1" ht="18" x14ac:dyDescent="0.25">
      <c r="A123" s="1"/>
      <c r="B123" s="3"/>
      <c r="C123" s="88"/>
      <c r="D123" s="93"/>
      <c r="E123" s="94" t="s">
        <v>41</v>
      </c>
      <c r="F123" s="95"/>
      <c r="G123" s="95"/>
      <c r="H123" s="95"/>
      <c r="I123" s="95"/>
      <c r="J123" s="95"/>
      <c r="K123" s="96"/>
      <c r="L123" s="88"/>
      <c r="M123" s="97">
        <f>(H121-I121)-(A3_blank_1-A4_blank_1)</f>
        <v>0</v>
      </c>
      <c r="N123" s="144" t="str">
        <f>IF(OR(ISBLANK(I121),ISBLANK(H121),ISBLANK(A4_blank_1),ISBLANK(A3_blank_1)),"",Change_absorbance)</f>
        <v/>
      </c>
      <c r="O123" s="98" t="str">
        <f>N123</f>
        <v/>
      </c>
      <c r="P123" s="99">
        <f>0.03719*M123*K121/J121</f>
        <v>0</v>
      </c>
      <c r="Q123" s="148" t="str">
        <f>IF(OR(ISBLANK(I121),ISBLANK(H121),ISBLANK(A4_blank_1),ISBLANK(A3_blank_1)),"",Concentration)</f>
        <v/>
      </c>
      <c r="R123" s="155" t="str">
        <f>Q123</f>
        <v/>
      </c>
      <c r="S123" s="152"/>
      <c r="T123" s="100"/>
      <c r="U123" s="3"/>
      <c r="V123" s="66"/>
    </row>
    <row r="124" spans="1:22" s="2" customFormat="1" ht="18" x14ac:dyDescent="0.25">
      <c r="A124" s="1"/>
      <c r="B124" s="3"/>
      <c r="C124" s="88"/>
      <c r="D124" s="93"/>
      <c r="E124" s="101" t="s">
        <v>42</v>
      </c>
      <c r="F124" s="95"/>
      <c r="G124" s="95"/>
      <c r="H124" s="113"/>
      <c r="I124" s="95"/>
      <c r="J124" s="95"/>
      <c r="K124" s="96"/>
      <c r="L124" s="88"/>
      <c r="M124" s="102"/>
      <c r="N124" s="144"/>
      <c r="O124" s="98"/>
      <c r="P124" s="99">
        <f>1000*((P121*14.01/17.03)+(P122*28.02/60.06)+(P123*42.03/174.21))</f>
        <v>0</v>
      </c>
      <c r="Q124" s="148"/>
      <c r="R124" s="155"/>
      <c r="S124" s="152" t="str">
        <f>IF(OR(ISBLANK(E121),ISBLANK(F121),ISBLANK(G121),ISBLANK(H121),ISBLANK(A1_blank_1),ISBLANK(A2_blank_1),ISBLANK(A3_blank_1),ISBLANK(A4_blank_1),),"",Concentration)</f>
        <v/>
      </c>
      <c r="T124" s="100" t="str">
        <f>S124</f>
        <v/>
      </c>
      <c r="U124" s="3"/>
      <c r="V124" s="66"/>
    </row>
    <row r="125" spans="1:22" s="2" customFormat="1" ht="16" x14ac:dyDescent="0.2">
      <c r="A125" s="1"/>
      <c r="B125" s="3"/>
      <c r="C125" s="88"/>
      <c r="D125" s="93"/>
      <c r="E125" s="101" t="s">
        <v>36</v>
      </c>
      <c r="F125" s="112"/>
      <c r="G125" s="112"/>
      <c r="H125" s="95"/>
      <c r="I125" s="95"/>
      <c r="J125" s="115">
        <v>0.05</v>
      </c>
      <c r="K125" s="116">
        <v>1</v>
      </c>
      <c r="L125" s="88"/>
      <c r="M125" s="97">
        <f>(A2_sample-A1_sample)-(A2_blank_pan-A1_blank_pan)</f>
        <v>0</v>
      </c>
      <c r="N125" s="144" t="str">
        <f>IF(OR(ISBLANK(A1_sample),ISBLANK(A2_sample),ISBLANK(A2_blank_pan),ISBLANK(A1_blank_pan)),"",Change_absorbance)</f>
        <v/>
      </c>
      <c r="O125" s="98" t="str">
        <f>N125</f>
        <v/>
      </c>
      <c r="P125" s="99">
        <f>6.487*M125*K125/J125</f>
        <v>0</v>
      </c>
      <c r="Q125" s="148"/>
      <c r="R125" s="155"/>
      <c r="S125" s="152" t="str">
        <f>IF(OR(ISBLANK(A1_sample),ISBLANK(A2_sample),ISBLANK(A1_blank_pan),ISBLANK(A2_blank_pan)),"",Concentration)</f>
        <v/>
      </c>
      <c r="T125" s="100" t="str">
        <f>S125</f>
        <v/>
      </c>
      <c r="U125" s="3"/>
      <c r="V125" s="66"/>
    </row>
    <row r="126" spans="1:22" s="2" customFormat="1" ht="18" x14ac:dyDescent="0.25">
      <c r="A126" s="1"/>
      <c r="B126" s="3"/>
      <c r="C126" s="103"/>
      <c r="D126" s="104"/>
      <c r="E126" s="105" t="s">
        <v>43</v>
      </c>
      <c r="F126" s="106"/>
      <c r="G126" s="106"/>
      <c r="H126" s="106"/>
      <c r="I126" s="106"/>
      <c r="J126" s="106"/>
      <c r="K126" s="107"/>
      <c r="L126" s="88"/>
      <c r="M126" s="108"/>
      <c r="N126" s="145"/>
      <c r="O126" s="109"/>
      <c r="P126" s="110">
        <f>1000*((P121*14.01/17.03)+(P122*28.02/60.06)+(P123*28.02/174.21))+P125</f>
        <v>0</v>
      </c>
      <c r="Q126" s="149"/>
      <c r="R126" s="156"/>
      <c r="S126" s="153" t="str">
        <f>IF(OR(ISBLANK(E121),ISBLANK(F121),ISBLANK(G121),ISBLANK(H121),ISBLANK(A1_blank_1),ISBLANK(A2_blank_1),ISBLANK(A3_blank_1),ISBLANK(A4_blank_1),ISBLANK(A1_blank_pan),ISBLANK(A2_blank_pan),O125=0,ISBLANK(E125),ISBLANK(F125)),"",Concentration)</f>
        <v/>
      </c>
      <c r="T126" s="111" t="str">
        <f>S126</f>
        <v/>
      </c>
      <c r="U126" s="3"/>
      <c r="V126" s="66"/>
    </row>
    <row r="127" spans="1:22" s="2" customFormat="1" ht="18" x14ac:dyDescent="0.25">
      <c r="A127" s="1"/>
      <c r="B127" s="3"/>
      <c r="C127" s="86">
        <v>20</v>
      </c>
      <c r="D127" s="61"/>
      <c r="E127" s="87" t="s">
        <v>39</v>
      </c>
      <c r="F127" s="62"/>
      <c r="G127" s="62"/>
      <c r="H127" s="62"/>
      <c r="I127" s="62"/>
      <c r="J127" s="63">
        <v>0.1</v>
      </c>
      <c r="K127" s="64">
        <v>1</v>
      </c>
      <c r="L127" s="88"/>
      <c r="M127" s="89">
        <f>(A1_sample-A2_sample)-(A1_blank_1-A2_blank_1)</f>
        <v>0</v>
      </c>
      <c r="N127" s="143" t="str">
        <f>IF(OR(ISBLANK(A1_sample),ISBLANK(A2_sample),ISBLANK(A1_blank_1),ISBLANK(A2_blank_1)),"",Change_absorbance)</f>
        <v/>
      </c>
      <c r="O127" s="90" t="str">
        <f>N127</f>
        <v/>
      </c>
      <c r="P127" s="91">
        <f>0.007082*M127*Dilution/Sample_volume</f>
        <v>0</v>
      </c>
      <c r="Q127" s="147" t="str">
        <f>IF(OR(ISBLANK(A1_sample),ISBLANK(A2_sample),ISBLANK(A1_blank_1),ISBLANK(A2_blank_1)),"",Concentration)</f>
        <v/>
      </c>
      <c r="R127" s="154" t="str">
        <f>Q127</f>
        <v/>
      </c>
      <c r="S127" s="151"/>
      <c r="T127" s="92"/>
      <c r="U127" s="3"/>
      <c r="V127" s="66"/>
    </row>
    <row r="128" spans="1:22" s="2" customFormat="1" ht="18" x14ac:dyDescent="0.25">
      <c r="A128" s="1"/>
      <c r="B128" s="3"/>
      <c r="C128" s="88"/>
      <c r="D128" s="93"/>
      <c r="E128" s="94" t="s">
        <v>40</v>
      </c>
      <c r="F128" s="95"/>
      <c r="G128" s="95"/>
      <c r="H128" s="95"/>
      <c r="I128" s="95"/>
      <c r="J128" s="95"/>
      <c r="K128" s="96"/>
      <c r="L128" s="88"/>
      <c r="M128" s="97">
        <f>(G127-H127)-(A2_blank_1-A3_blank_1)</f>
        <v>0</v>
      </c>
      <c r="N128" s="144" t="str">
        <f>IF(OR(ISBLANK(G127),ISBLANK(H127),ISBLANK(A2_blank_1),ISBLANK(A3_blank_1)),"",Change_absorbance)</f>
        <v/>
      </c>
      <c r="O128" s="98" t="str">
        <f>N128</f>
        <v/>
      </c>
      <c r="P128" s="99">
        <f>0.01273*M128*K127/J127</f>
        <v>0</v>
      </c>
      <c r="Q128" s="148" t="str">
        <f>IF(OR(ISBLANK(G127),ISBLANK(H127),ISBLANK(A2_blank_1),ISBLANK(A3_blank_1)),"",Concentration)</f>
        <v/>
      </c>
      <c r="R128" s="155" t="str">
        <f>Q128</f>
        <v/>
      </c>
      <c r="S128" s="152"/>
      <c r="T128" s="100"/>
      <c r="U128" s="3"/>
      <c r="V128" s="66"/>
    </row>
    <row r="129" spans="1:22" s="2" customFormat="1" ht="18" x14ac:dyDescent="0.25">
      <c r="A129" s="1"/>
      <c r="B129" s="3"/>
      <c r="C129" s="88"/>
      <c r="D129" s="93"/>
      <c r="E129" s="94" t="s">
        <v>41</v>
      </c>
      <c r="F129" s="95"/>
      <c r="G129" s="95"/>
      <c r="H129" s="95"/>
      <c r="I129" s="95"/>
      <c r="J129" s="95"/>
      <c r="K129" s="96"/>
      <c r="L129" s="88"/>
      <c r="M129" s="97">
        <f>(H127-I127)-(A3_blank_1-A4_blank_1)</f>
        <v>0</v>
      </c>
      <c r="N129" s="144" t="str">
        <f>IF(OR(ISBLANK(I127),ISBLANK(H127),ISBLANK(A4_blank_1),ISBLANK(A3_blank_1)),"",Change_absorbance)</f>
        <v/>
      </c>
      <c r="O129" s="98" t="str">
        <f>N129</f>
        <v/>
      </c>
      <c r="P129" s="99">
        <f>0.03719*M129*K127/J127</f>
        <v>0</v>
      </c>
      <c r="Q129" s="148" t="str">
        <f>IF(OR(ISBLANK(I127),ISBLANK(H127),ISBLANK(A4_blank_1),ISBLANK(A3_blank_1)),"",Concentration)</f>
        <v/>
      </c>
      <c r="R129" s="155" t="str">
        <f>Q129</f>
        <v/>
      </c>
      <c r="S129" s="152"/>
      <c r="T129" s="100"/>
      <c r="U129" s="3"/>
      <c r="V129" s="66"/>
    </row>
    <row r="130" spans="1:22" s="2" customFormat="1" ht="18" x14ac:dyDescent="0.25">
      <c r="A130" s="1"/>
      <c r="B130" s="3"/>
      <c r="C130" s="88"/>
      <c r="D130" s="93"/>
      <c r="E130" s="101" t="s">
        <v>42</v>
      </c>
      <c r="F130" s="95"/>
      <c r="G130" s="95"/>
      <c r="H130" s="95"/>
      <c r="I130" s="95"/>
      <c r="J130" s="95"/>
      <c r="K130" s="96"/>
      <c r="L130" s="88"/>
      <c r="M130" s="102"/>
      <c r="N130" s="144"/>
      <c r="O130" s="98"/>
      <c r="P130" s="99">
        <f>1000*((P127*14.01/17.03)+(P128*28.02/60.06)+(P129*42.03/174.21))</f>
        <v>0</v>
      </c>
      <c r="Q130" s="148"/>
      <c r="R130" s="155"/>
      <c r="S130" s="152" t="str">
        <f>IF(OR(ISBLANK(E127),ISBLANK(F127),ISBLANK(G127),ISBLANK(H127),ISBLANK(A1_blank_1),ISBLANK(A2_blank_1),ISBLANK(A3_blank_1),ISBLANK(A4_blank_1),),"",Concentration)</f>
        <v/>
      </c>
      <c r="T130" s="100" t="str">
        <f>S130</f>
        <v/>
      </c>
      <c r="U130" s="3"/>
      <c r="V130" s="66"/>
    </row>
    <row r="131" spans="1:22" s="2" customFormat="1" ht="16" x14ac:dyDescent="0.2">
      <c r="A131" s="1"/>
      <c r="B131" s="3"/>
      <c r="C131" s="88"/>
      <c r="D131" s="93"/>
      <c r="E131" s="101" t="s">
        <v>36</v>
      </c>
      <c r="F131" s="112"/>
      <c r="G131" s="112"/>
      <c r="H131" s="95"/>
      <c r="I131" s="95"/>
      <c r="J131" s="115">
        <v>0.05</v>
      </c>
      <c r="K131" s="116">
        <v>1</v>
      </c>
      <c r="L131" s="88"/>
      <c r="M131" s="97">
        <f>(A2_sample-A1_sample)-(A2_blank_pan-A1_blank_pan)</f>
        <v>0</v>
      </c>
      <c r="N131" s="144" t="str">
        <f>IF(OR(ISBLANK(A1_sample),ISBLANK(A2_sample),ISBLANK(A2_blank_pan),ISBLANK(A1_blank_pan)),"",Change_absorbance)</f>
        <v/>
      </c>
      <c r="O131" s="98" t="str">
        <f>N131</f>
        <v/>
      </c>
      <c r="P131" s="99">
        <f>6.487*M131*K131/J131</f>
        <v>0</v>
      </c>
      <c r="Q131" s="148"/>
      <c r="R131" s="155"/>
      <c r="S131" s="152" t="str">
        <f>IF(OR(ISBLANK(A1_sample),ISBLANK(A2_sample),ISBLANK(A1_blank_pan),ISBLANK(A2_blank_pan)),"",Concentration)</f>
        <v/>
      </c>
      <c r="T131" s="100" t="str">
        <f>S131</f>
        <v/>
      </c>
      <c r="U131" s="3"/>
      <c r="V131" s="66"/>
    </row>
    <row r="132" spans="1:22" s="2" customFormat="1" ht="18" x14ac:dyDescent="0.25">
      <c r="A132" s="1"/>
      <c r="B132" s="3"/>
      <c r="C132" s="103"/>
      <c r="D132" s="104"/>
      <c r="E132" s="105" t="s">
        <v>43</v>
      </c>
      <c r="F132" s="106"/>
      <c r="G132" s="106"/>
      <c r="H132" s="106"/>
      <c r="I132" s="106"/>
      <c r="J132" s="106"/>
      <c r="K132" s="107"/>
      <c r="L132" s="88"/>
      <c r="M132" s="108"/>
      <c r="N132" s="145"/>
      <c r="O132" s="109"/>
      <c r="P132" s="110">
        <f>1000*((P127*14.01/17.03)+(P128*28.02/60.06)+(P129*28.02/174.21))+P131</f>
        <v>0</v>
      </c>
      <c r="Q132" s="149"/>
      <c r="R132" s="156"/>
      <c r="S132" s="153" t="str">
        <f>IF(OR(ISBLANK(E127),ISBLANK(F127),ISBLANK(G127),ISBLANK(H127),ISBLANK(A1_blank_1),ISBLANK(A2_blank_1),ISBLANK(A3_blank_1),ISBLANK(A4_blank_1),ISBLANK(A1_blank_pan),ISBLANK(A2_blank_pan),O131=0,ISBLANK(E131),ISBLANK(F131)),"",Concentration)</f>
        <v/>
      </c>
      <c r="T132" s="111" t="str">
        <f>S132</f>
        <v/>
      </c>
      <c r="U132" s="3"/>
      <c r="V132" s="66"/>
    </row>
    <row r="133" spans="1:22" x14ac:dyDescent="0.1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2" x14ac:dyDescent="0.1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2" x14ac:dyDescent="0.1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</sheetData>
  <sheetProtection password="8E71" sheet="1" objects="1" scenarios="1"/>
  <mergeCells count="1">
    <mergeCell ref="E4:G4"/>
  </mergeCells>
  <phoneticPr fontId="0" type="noConversion"/>
  <dataValidations count="1">
    <dataValidation type="decimal" allowBlank="1" showInputMessage="1" showErrorMessage="1" sqref="F1:K1048576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18" min="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H30"/>
  <sheetViews>
    <sheetView tabSelected="1" workbookViewId="0">
      <selection activeCell="C3" sqref="C3"/>
    </sheetView>
  </sheetViews>
  <sheetFormatPr baseColWidth="10" defaultColWidth="12.33203125" defaultRowHeight="13" x14ac:dyDescent="0.15"/>
  <cols>
    <col min="1" max="1" width="1.6640625" style="46" customWidth="1"/>
    <col min="2" max="2" width="14.1640625" style="46" customWidth="1"/>
    <col min="3" max="3" width="36.83203125" style="46" customWidth="1"/>
    <col min="4" max="4" width="72.83203125" style="46" customWidth="1"/>
    <col min="5" max="5" width="13.33203125" style="46" customWidth="1"/>
    <col min="6" max="6" width="9.83203125" style="46" customWidth="1"/>
    <col min="7" max="7" width="10.5" style="46" customWidth="1"/>
    <col min="8" max="8" width="29" style="46" customWidth="1"/>
    <col min="9" max="9" width="1.1640625" style="46" customWidth="1"/>
    <col min="10" max="10" width="130.33203125" style="46" customWidth="1"/>
    <col min="11" max="16384" width="12.33203125" style="46"/>
  </cols>
  <sheetData>
    <row r="1" spans="2:8" x14ac:dyDescent="0.15">
      <c r="F1" s="47"/>
      <c r="G1" s="47"/>
    </row>
    <row r="2" spans="2:8" x14ac:dyDescent="0.15">
      <c r="B2" s="48" t="s">
        <v>30</v>
      </c>
      <c r="C2" s="48" t="s">
        <v>34</v>
      </c>
      <c r="D2" s="48" t="s">
        <v>2</v>
      </c>
      <c r="E2" s="138" t="s">
        <v>1</v>
      </c>
      <c r="F2" s="47"/>
      <c r="G2" s="47"/>
    </row>
    <row r="3" spans="2:8" ht="39" customHeight="1" x14ac:dyDescent="0.15">
      <c r="B3" s="114" t="s">
        <v>45</v>
      </c>
      <c r="C3" s="50" t="s">
        <v>55</v>
      </c>
      <c r="D3" s="139" t="s">
        <v>5</v>
      </c>
      <c r="E3" s="50" t="s">
        <v>4</v>
      </c>
      <c r="F3" s="47"/>
      <c r="G3" s="47"/>
    </row>
    <row r="4" spans="2:8" ht="39" customHeight="1" x14ac:dyDescent="0.15">
      <c r="B4" s="117" t="s">
        <v>40</v>
      </c>
      <c r="C4" s="50" t="s">
        <v>56</v>
      </c>
      <c r="D4" s="139" t="s">
        <v>59</v>
      </c>
      <c r="E4" s="50" t="s">
        <v>4</v>
      </c>
      <c r="F4" s="47"/>
      <c r="G4" s="47"/>
    </row>
    <row r="5" spans="2:8" ht="39" customHeight="1" x14ac:dyDescent="0.15">
      <c r="B5" s="117" t="s">
        <v>41</v>
      </c>
      <c r="C5" s="50" t="s">
        <v>57</v>
      </c>
      <c r="D5" s="141" t="s">
        <v>60</v>
      </c>
      <c r="E5" s="50" t="s">
        <v>4</v>
      </c>
      <c r="F5" s="47"/>
      <c r="G5" s="47"/>
    </row>
    <row r="6" spans="2:8" ht="76.75" customHeight="1" x14ac:dyDescent="0.15">
      <c r="B6" s="118" t="s">
        <v>42</v>
      </c>
      <c r="C6" s="119"/>
      <c r="D6" s="137"/>
      <c r="E6" s="50" t="s">
        <v>3</v>
      </c>
    </row>
    <row r="7" spans="2:8" ht="39" customHeight="1" x14ac:dyDescent="0.15">
      <c r="B7" s="118" t="s">
        <v>36</v>
      </c>
      <c r="C7" s="50" t="s">
        <v>44</v>
      </c>
      <c r="D7" s="139" t="s">
        <v>6</v>
      </c>
      <c r="E7" s="50" t="s">
        <v>3</v>
      </c>
    </row>
    <row r="8" spans="2:8" ht="79.75" customHeight="1" x14ac:dyDescent="0.15">
      <c r="B8" s="118" t="s">
        <v>43</v>
      </c>
      <c r="C8" s="49"/>
      <c r="D8" s="136"/>
      <c r="E8" s="50" t="s">
        <v>3</v>
      </c>
    </row>
    <row r="9" spans="2:8" ht="39" customHeight="1" x14ac:dyDescent="0.15">
      <c r="D9" s="54"/>
      <c r="E9" s="54"/>
      <c r="F9" s="51"/>
    </row>
    <row r="10" spans="2:8" x14ac:dyDescent="0.15">
      <c r="D10" s="54"/>
      <c r="E10" s="54"/>
      <c r="G10" s="52"/>
    </row>
    <row r="11" spans="2:8" x14ac:dyDescent="0.15">
      <c r="B11" s="51"/>
      <c r="C11" s="51"/>
      <c r="D11" s="51"/>
      <c r="E11" s="51"/>
      <c r="F11" s="51"/>
      <c r="G11" s="51"/>
      <c r="H11" s="51"/>
    </row>
    <row r="12" spans="2:8" ht="15" x14ac:dyDescent="0.15">
      <c r="B12" s="53"/>
      <c r="C12" s="54"/>
      <c r="F12" s="47"/>
      <c r="G12" s="55"/>
      <c r="H12" s="56"/>
    </row>
    <row r="13" spans="2:8" ht="15" x14ac:dyDescent="0.15">
      <c r="C13" s="54"/>
      <c r="F13" s="47"/>
      <c r="G13" s="55"/>
      <c r="H13" s="56"/>
    </row>
    <row r="14" spans="2:8" ht="15" x14ac:dyDescent="0.15">
      <c r="D14" s="54"/>
      <c r="E14" s="54"/>
      <c r="F14" s="47"/>
      <c r="G14" s="55"/>
      <c r="H14" s="56"/>
    </row>
    <row r="15" spans="2:8" x14ac:dyDescent="0.15">
      <c r="B15" s="47"/>
      <c r="C15" s="47"/>
      <c r="D15" s="47"/>
      <c r="E15" s="47"/>
      <c r="F15" s="47"/>
      <c r="G15" s="47"/>
    </row>
    <row r="16" spans="2:8" x14ac:dyDescent="0.15">
      <c r="B16" s="47"/>
      <c r="C16" s="47"/>
      <c r="D16" s="47"/>
      <c r="E16" s="47"/>
      <c r="F16" s="47"/>
      <c r="G16" s="47"/>
    </row>
    <row r="17" spans="2:8" x14ac:dyDescent="0.15">
      <c r="B17" s="47"/>
      <c r="C17" s="47"/>
      <c r="D17" s="47"/>
      <c r="E17" s="47"/>
      <c r="F17" s="47"/>
      <c r="G17" s="47"/>
    </row>
    <row r="18" spans="2:8" x14ac:dyDescent="0.15">
      <c r="B18" s="47"/>
      <c r="C18" s="47"/>
      <c r="D18" s="47"/>
      <c r="E18" s="47"/>
      <c r="F18" s="47"/>
      <c r="G18" s="47"/>
    </row>
    <row r="19" spans="2:8" x14ac:dyDescent="0.15">
      <c r="B19" s="47"/>
      <c r="C19" s="47"/>
      <c r="D19" s="47"/>
      <c r="E19" s="47"/>
      <c r="F19" s="47"/>
      <c r="G19" s="47"/>
    </row>
    <row r="20" spans="2:8" ht="15" x14ac:dyDescent="0.15">
      <c r="B20" s="57"/>
      <c r="C20" s="57"/>
      <c r="D20" s="57"/>
      <c r="E20" s="57"/>
      <c r="F20" s="57"/>
      <c r="G20" s="57"/>
      <c r="H20" s="58"/>
    </row>
    <row r="21" spans="2:8" ht="15" x14ac:dyDescent="0.15">
      <c r="B21" s="58"/>
      <c r="D21" s="58"/>
      <c r="E21" s="58"/>
      <c r="F21" s="58"/>
      <c r="G21" s="58"/>
      <c r="H21" s="58"/>
    </row>
    <row r="22" spans="2:8" ht="15" x14ac:dyDescent="0.15">
      <c r="B22" s="58"/>
      <c r="C22" s="58"/>
      <c r="D22" s="58"/>
      <c r="E22" s="58"/>
      <c r="F22" s="58"/>
      <c r="G22" s="58"/>
      <c r="H22" s="58"/>
    </row>
    <row r="23" spans="2:8" ht="15" x14ac:dyDescent="0.15">
      <c r="B23" s="58"/>
      <c r="C23" s="59"/>
      <c r="D23" s="58"/>
      <c r="E23" s="58"/>
      <c r="F23" s="58"/>
      <c r="G23" s="58"/>
      <c r="H23" s="59"/>
    </row>
    <row r="24" spans="2:8" ht="15" x14ac:dyDescent="0.15">
      <c r="B24" s="58"/>
      <c r="C24" s="60"/>
      <c r="D24" s="58"/>
      <c r="E24" s="58"/>
      <c r="F24" s="58"/>
      <c r="G24" s="58"/>
      <c r="H24" s="60"/>
    </row>
    <row r="25" spans="2:8" ht="15" x14ac:dyDescent="0.15">
      <c r="B25" s="58"/>
      <c r="C25" s="59"/>
      <c r="D25" s="58"/>
      <c r="E25" s="58"/>
      <c r="F25" s="58"/>
      <c r="G25" s="58"/>
      <c r="H25" s="59"/>
    </row>
    <row r="26" spans="2:8" ht="15" x14ac:dyDescent="0.15">
      <c r="B26" s="58"/>
      <c r="C26" s="59"/>
      <c r="D26" s="58"/>
      <c r="E26" s="58"/>
      <c r="F26" s="58"/>
      <c r="G26" s="58"/>
      <c r="H26" s="59"/>
    </row>
    <row r="27" spans="2:8" ht="15" x14ac:dyDescent="0.15">
      <c r="B27" s="58"/>
      <c r="C27" s="59"/>
      <c r="D27" s="58"/>
      <c r="E27" s="58"/>
      <c r="F27" s="58"/>
      <c r="G27" s="58"/>
      <c r="H27" s="59"/>
    </row>
    <row r="28" spans="2:8" ht="15" x14ac:dyDescent="0.15">
      <c r="B28" s="58"/>
      <c r="D28" s="58"/>
      <c r="E28" s="58"/>
      <c r="F28" s="58"/>
      <c r="G28" s="58"/>
      <c r="H28" s="58"/>
    </row>
    <row r="29" spans="2:8" ht="15" x14ac:dyDescent="0.15">
      <c r="B29" s="58"/>
      <c r="C29" s="58"/>
      <c r="D29" s="58"/>
      <c r="E29" s="58"/>
      <c r="F29" s="58"/>
      <c r="G29" s="58"/>
      <c r="H29" s="59"/>
    </row>
    <row r="30" spans="2:8" ht="15" x14ac:dyDescent="0.15">
      <c r="B30" s="58"/>
      <c r="C30" s="58"/>
      <c r="D30" s="58"/>
      <c r="E30" s="58"/>
      <c r="F30" s="58"/>
      <c r="G30" s="58"/>
      <c r="H30" s="58"/>
    </row>
  </sheetData>
  <sheetProtection password="8E71" sheet="1" objects="1" scenarios="1"/>
  <phoneticPr fontId="0" type="noConversion"/>
  <dataValidations count="3">
    <dataValidation allowBlank="1" sqref="B1:G1 I1:IV1048576 C15:C20 B31:G65536 H24 H30:H65536 B15:B21 C24 B24:B29 D24:G29 C29 D15:H21 A1:A1048576 H1:H10 B2 D8:E8 C7:E7 D6:E6 C2:G5"/>
    <dataValidation type="decimal" errorStyle="warning" allowBlank="1" showErrorMessage="1" error="Please enter numeric values only." sqref="B9">
      <formula1>0</formula1>
      <formula2>100</formula2>
    </dataValidation>
    <dataValidation type="decimal" allowBlank="1" showErrorMessage="1" error="Enter numeric values only" sqref="B12:C14">
      <formula1>0</formula1>
      <formula2>10000</formula2>
    </dataValidation>
  </dataValidations>
  <pageMargins left="0.75" right="0.75" top="1" bottom="1" header="0.5" footer="0.5"/>
  <pageSetup paperSize="9" scale="88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Instructions</vt:lpstr>
      <vt:lpstr>MegaCalc</vt:lpstr>
      <vt:lpstr>Equations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2005-05-31T11:24:09Z</cp:lastPrinted>
  <dcterms:created xsi:type="dcterms:W3CDTF">2004-10-05T18:50:23Z</dcterms:created>
  <dcterms:modified xsi:type="dcterms:W3CDTF">2020-03-11T08:51:45Z</dcterms:modified>
</cp:coreProperties>
</file>